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o\Desktop\Nuova cartella\"/>
    </mc:Choice>
  </mc:AlternateContent>
  <bookViews>
    <workbookView xWindow="0" yWindow="0" windowWidth="23040" windowHeight="9084" firstSheet="1" activeTab="1"/>
  </bookViews>
  <sheets>
    <sheet name="Calcolo" sheetId="1" state="hidden" r:id="rId1"/>
    <sheet name="Tabella riepilogo" sheetId="2" r:id="rId2"/>
    <sheet name="Foglio1" sheetId="3" r:id="rId3"/>
  </sheets>
  <definedNames>
    <definedName name="_xlnm._FilterDatabase" localSheetId="0" hidden="1">Calcolo!$G$41:$J$47</definedName>
  </definedNames>
  <calcPr calcId="171027"/>
</workbook>
</file>

<file path=xl/calcChain.xml><?xml version="1.0" encoding="utf-8"?>
<calcChain xmlns="http://schemas.openxmlformats.org/spreadsheetml/2006/main">
  <c r="D19" i="1" l="1"/>
  <c r="D18" i="1"/>
  <c r="D4" i="1"/>
  <c r="D3" i="1"/>
  <c r="D35" i="1" l="1"/>
  <c r="C39" i="1" s="1"/>
  <c r="E39" i="1" s="1"/>
  <c r="D34" i="1"/>
  <c r="E41" i="1" s="1"/>
  <c r="I35" i="1"/>
  <c r="H39" i="1" s="1"/>
  <c r="J39" i="1" s="1"/>
  <c r="C23" i="1"/>
  <c r="E23" i="1" s="1"/>
  <c r="E25" i="1"/>
  <c r="C8" i="1"/>
  <c r="E8" i="1" s="1"/>
  <c r="E10" i="1"/>
  <c r="J37" i="1"/>
  <c r="J20" i="1"/>
  <c r="J6" i="1"/>
  <c r="E6" i="1"/>
  <c r="E21" i="1"/>
  <c r="E37" i="1"/>
  <c r="E26" i="1"/>
  <c r="I4" i="1"/>
  <c r="H8" i="1" s="1"/>
  <c r="J8" i="1" s="1"/>
  <c r="I17" i="1" l="1"/>
  <c r="J25" i="1" s="1"/>
  <c r="E43" i="1"/>
  <c r="E27" i="1"/>
  <c r="E28" i="1" s="1"/>
  <c r="E29" i="1" s="1"/>
  <c r="D8" i="2" s="1"/>
  <c r="E44" i="1"/>
  <c r="E11" i="1"/>
  <c r="E12" i="1" s="1"/>
  <c r="E13" i="1" s="1"/>
  <c r="I3" i="1"/>
  <c r="J10" i="1" s="1"/>
  <c r="I34" i="1"/>
  <c r="J44" i="1" s="1"/>
  <c r="E42" i="1"/>
  <c r="I18" i="1"/>
  <c r="J42" i="1" l="1"/>
  <c r="J27" i="1"/>
  <c r="J28" i="1"/>
  <c r="J26" i="1"/>
  <c r="E45" i="1"/>
  <c r="E46" i="1" s="1"/>
  <c r="C8" i="2" s="1"/>
  <c r="C10" i="2" s="1"/>
  <c r="J12" i="1"/>
  <c r="J13" i="1" s="1"/>
  <c r="J14" i="1" s="1"/>
  <c r="B15" i="2" s="1"/>
  <c r="B17" i="2" s="1"/>
  <c r="J45" i="1"/>
  <c r="J41" i="1"/>
  <c r="J43" i="1"/>
  <c r="B8" i="2"/>
  <c r="H22" i="1"/>
  <c r="J22" i="1" s="1"/>
  <c r="J29" i="1"/>
  <c r="D10" i="2"/>
  <c r="B11" i="2" l="1"/>
  <c r="B10" i="2"/>
  <c r="J46" i="1"/>
  <c r="J47" i="1" s="1"/>
  <c r="C15" i="2" s="1"/>
  <c r="J30" i="1"/>
  <c r="J31" i="1" s="1"/>
  <c r="D15" i="2" s="1"/>
  <c r="C17" i="2" l="1"/>
  <c r="C11" i="2"/>
  <c r="D17" i="2"/>
  <c r="D11" i="2"/>
</calcChain>
</file>

<file path=xl/sharedStrings.xml><?xml version="1.0" encoding="utf-8"?>
<sst xmlns="http://schemas.openxmlformats.org/spreadsheetml/2006/main" count="140" uniqueCount="42">
  <si>
    <t>Totali consumi kWh</t>
  </si>
  <si>
    <t>Potenza impegnata kW</t>
  </si>
  <si>
    <t xml:space="preserve">Quota/anno fissa </t>
  </si>
  <si>
    <t>€/anno</t>
  </si>
  <si>
    <t>Costo/kW impegnata</t>
  </si>
  <si>
    <t>€/kW</t>
  </si>
  <si>
    <t>Potenza impegnata</t>
  </si>
  <si>
    <t>Prezzo energia</t>
  </si>
  <si>
    <t>€/kWh</t>
  </si>
  <si>
    <t xml:space="preserve">Accise </t>
  </si>
  <si>
    <t>Totale</t>
  </si>
  <si>
    <t>IVA</t>
  </si>
  <si>
    <t>kW</t>
  </si>
  <si>
    <t>TARIFFA D2</t>
  </si>
  <si>
    <t xml:space="preserve">0-1800 kWh </t>
  </si>
  <si>
    <t>€/kwh</t>
  </si>
  <si>
    <t>1800-2640 kWh</t>
  </si>
  <si>
    <t>2640-4440 kWh</t>
  </si>
  <si>
    <t>oltre 4440 kWh</t>
  </si>
  <si>
    <t>oltre 4440</t>
  </si>
  <si>
    <t>Ottobre - Dicembre 2015</t>
  </si>
  <si>
    <t>€</t>
  </si>
  <si>
    <t>0-1800</t>
  </si>
  <si>
    <t>oltre 1800</t>
  </si>
  <si>
    <t>1800-2640</t>
  </si>
  <si>
    <t>oltre 2640</t>
  </si>
  <si>
    <t>2640-4440</t>
  </si>
  <si>
    <r>
      <rPr>
        <b/>
        <sz val="10"/>
        <color indexed="10"/>
        <rFont val="Arial"/>
        <family val="2"/>
      </rPr>
      <t>TARIFFA D1</t>
    </r>
    <r>
      <rPr>
        <sz val="10"/>
        <color indexed="8"/>
        <rFont val="Arial"/>
        <family val="2"/>
      </rPr>
      <t xml:space="preserve"> - unico contatore</t>
    </r>
  </si>
  <si>
    <r>
      <rPr>
        <b/>
        <sz val="10"/>
        <color indexed="10"/>
        <rFont val="Arial"/>
        <family val="2"/>
      </rPr>
      <t>TARIFFA D3</t>
    </r>
    <r>
      <rPr>
        <sz val="10"/>
        <color indexed="8"/>
        <rFont val="Arial"/>
        <family val="2"/>
      </rPr>
      <t xml:space="preserve"> - unico contatore</t>
    </r>
  </si>
  <si>
    <t>D1</t>
  </si>
  <si>
    <t>D2</t>
  </si>
  <si>
    <t>D3</t>
  </si>
  <si>
    <t>Stima consumi anno complessivi</t>
  </si>
  <si>
    <t>Inserire</t>
  </si>
  <si>
    <t>kWh/anno</t>
  </si>
  <si>
    <r>
      <t>Δ</t>
    </r>
    <r>
      <rPr>
        <sz val="11"/>
        <color theme="1"/>
        <rFont val="Calibri"/>
        <family val="2"/>
        <scheme val="minor"/>
      </rPr>
      <t xml:space="preserve"> NUOVE/VECCHIE</t>
    </r>
  </si>
  <si>
    <t xml:space="preserve">N.B. La tariffa D2 non è applicabile per livelli di potenza impegnata superiori a 3 Kw. </t>
  </si>
  <si>
    <t>La tariffa D1 con 3 kW dà diritto allo sconto sulle accise su 1800 kWh (solo su domestico residente).</t>
  </si>
  <si>
    <r>
      <t xml:space="preserve">Comparazione costi fra le 3 tipologie di tariffa </t>
    </r>
    <r>
      <rPr>
        <b/>
        <sz val="12"/>
        <color rgb="FF002060"/>
        <rFont val="Calibri"/>
        <family val="2"/>
      </rPr>
      <t>ottobre-dicembre 2015</t>
    </r>
  </si>
  <si>
    <r>
      <t xml:space="preserve">Comparazione costi fra le 3 tipologie di tariffa </t>
    </r>
    <r>
      <rPr>
        <b/>
        <sz val="12"/>
        <color rgb="FF002060"/>
        <rFont val="Calibri"/>
        <family val="2"/>
      </rPr>
      <t>ottobre-dicembre 2016</t>
    </r>
  </si>
  <si>
    <t>Ottobre - Dicembre 2016</t>
  </si>
  <si>
    <t>CALCOLATORE  COSTI BOLLETTA CON NUOVE TARIFFE ELETTRICHE                                       OTTOBRE-DICEMBRE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</si>
</sst>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000"/>
    <numFmt numFmtId="165" formatCode="0.0"/>
    <numFmt numFmtId="166" formatCode="0.000"/>
    <numFmt numFmtId="167" formatCode="&quot;€&quot;\ #,##0.00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17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b/>
      <sz val="12"/>
      <color rgb="FF002060"/>
      <name val="Calibri"/>
      <family val="2"/>
    </font>
    <font>
      <b/>
      <sz val="16"/>
      <color rgb="FFFF0000"/>
      <name val="Calibri"/>
      <family val="2"/>
    </font>
    <font>
      <b/>
      <sz val="20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2" fontId="0" fillId="0" borderId="0" xfId="0" applyNumberFormat="1"/>
    <xf numFmtId="0" fontId="3" fillId="0" borderId="0" xfId="0" applyFont="1"/>
    <xf numFmtId="0" fontId="3" fillId="0" borderId="0" xfId="0" applyFont="1" applyBorder="1"/>
    <xf numFmtId="2" fontId="3" fillId="0" borderId="0" xfId="0" applyNumberFormat="1" applyFont="1" applyBorder="1"/>
    <xf numFmtId="1" fontId="3" fillId="0" borderId="0" xfId="0" applyNumberFormat="1" applyFont="1" applyBorder="1"/>
    <xf numFmtId="165" fontId="3" fillId="0" borderId="0" xfId="0" applyNumberFormat="1" applyFont="1" applyBorder="1"/>
    <xf numFmtId="0" fontId="4" fillId="0" borderId="0" xfId="0" applyFont="1"/>
    <xf numFmtId="0" fontId="4" fillId="0" borderId="0" xfId="0" applyFont="1" applyBorder="1"/>
    <xf numFmtId="2" fontId="4" fillId="0" borderId="0" xfId="0" applyNumberFormat="1" applyFont="1" applyBorder="1"/>
    <xf numFmtId="1" fontId="4" fillId="0" borderId="0" xfId="0" applyNumberFormat="1" applyFont="1" applyBorder="1"/>
    <xf numFmtId="165" fontId="4" fillId="0" borderId="0" xfId="0" applyNumberFormat="1" applyFont="1" applyBorder="1"/>
    <xf numFmtId="43" fontId="4" fillId="0" borderId="0" xfId="1" applyFont="1" applyBorder="1"/>
    <xf numFmtId="0" fontId="5" fillId="0" borderId="0" xfId="0" applyFont="1"/>
    <xf numFmtId="0" fontId="6" fillId="0" borderId="0" xfId="0" applyFont="1"/>
    <xf numFmtId="1" fontId="8" fillId="2" borderId="1" xfId="1" applyNumberFormat="1" applyFont="1" applyFill="1" applyBorder="1" applyAlignment="1">
      <alignment wrapText="1"/>
    </xf>
    <xf numFmtId="165" fontId="8" fillId="2" borderId="1" xfId="1" applyNumberFormat="1" applyFont="1" applyFill="1" applyBorder="1" applyAlignment="1">
      <alignment wrapText="1"/>
    </xf>
    <xf numFmtId="3" fontId="9" fillId="0" borderId="1" xfId="0" applyNumberFormat="1" applyFont="1" applyBorder="1"/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11" fillId="0" borderId="0" xfId="0" applyFont="1"/>
    <xf numFmtId="0" fontId="12" fillId="0" borderId="0" xfId="0" applyFont="1"/>
    <xf numFmtId="0" fontId="11" fillId="0" borderId="1" xfId="0" applyFont="1" applyBorder="1"/>
    <xf numFmtId="0" fontId="11" fillId="0" borderId="0" xfId="0" applyFont="1" applyBorder="1"/>
    <xf numFmtId="0" fontId="11" fillId="0" borderId="4" xfId="0" applyFont="1" applyBorder="1"/>
    <xf numFmtId="2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/>
    <xf numFmtId="2" fontId="11" fillId="0" borderId="0" xfId="0" applyNumberFormat="1" applyFont="1" applyBorder="1"/>
    <xf numFmtId="166" fontId="11" fillId="0" borderId="4" xfId="0" applyNumberFormat="1" applyFont="1" applyBorder="1"/>
    <xf numFmtId="165" fontId="11" fillId="0" borderId="1" xfId="0" applyNumberFormat="1" applyFont="1" applyBorder="1" applyAlignment="1">
      <alignment horizontal="right"/>
    </xf>
    <xf numFmtId="165" fontId="11" fillId="0" borderId="1" xfId="0" applyNumberFormat="1" applyFont="1" applyBorder="1"/>
    <xf numFmtId="164" fontId="11" fillId="0" borderId="1" xfId="0" applyNumberFormat="1" applyFont="1" applyBorder="1" applyAlignment="1">
      <alignment horizontal="right"/>
    </xf>
    <xf numFmtId="1" fontId="11" fillId="0" borderId="1" xfId="0" applyNumberFormat="1" applyFont="1" applyBorder="1"/>
    <xf numFmtId="1" fontId="11" fillId="0" borderId="0" xfId="0" applyNumberFormat="1" applyFont="1" applyBorder="1"/>
    <xf numFmtId="164" fontId="11" fillId="0" borderId="1" xfId="0" applyNumberFormat="1" applyFont="1" applyBorder="1"/>
    <xf numFmtId="3" fontId="11" fillId="0" borderId="1" xfId="0" applyNumberFormat="1" applyFont="1" applyBorder="1"/>
    <xf numFmtId="0" fontId="11" fillId="0" borderId="2" xfId="0" applyFont="1" applyBorder="1" applyAlignment="1">
      <alignment horizontal="center"/>
    </xf>
    <xf numFmtId="9" fontId="11" fillId="0" borderId="1" xfId="0" applyNumberFormat="1" applyFont="1" applyBorder="1" applyAlignment="1">
      <alignment horizontal="right"/>
    </xf>
    <xf numFmtId="0" fontId="11" fillId="0" borderId="1" xfId="0" applyFont="1" applyFill="1" applyBorder="1"/>
    <xf numFmtId="2" fontId="12" fillId="0" borderId="1" xfId="0" applyNumberFormat="1" applyFont="1" applyBorder="1"/>
    <xf numFmtId="165" fontId="11" fillId="0" borderId="0" xfId="0" applyNumberFormat="1" applyFont="1" applyBorder="1"/>
    <xf numFmtId="9" fontId="11" fillId="0" borderId="1" xfId="0" applyNumberFormat="1" applyFont="1" applyBorder="1"/>
    <xf numFmtId="0" fontId="11" fillId="0" borderId="0" xfId="0" applyFont="1" applyFill="1" applyBorder="1"/>
    <xf numFmtId="2" fontId="12" fillId="0" borderId="0" xfId="0" applyNumberFormat="1" applyFont="1" applyBorder="1"/>
    <xf numFmtId="166" fontId="11" fillId="0" borderId="1" xfId="0" applyNumberFormat="1" applyFont="1" applyBorder="1"/>
    <xf numFmtId="0" fontId="11" fillId="0" borderId="4" xfId="0" applyFont="1" applyBorder="1" applyAlignment="1"/>
    <xf numFmtId="43" fontId="11" fillId="0" borderId="1" xfId="1" applyFont="1" applyBorder="1"/>
    <xf numFmtId="2" fontId="11" fillId="0" borderId="0" xfId="0" applyNumberFormat="1" applyFont="1"/>
    <xf numFmtId="43" fontId="11" fillId="0" borderId="0" xfId="1" applyFont="1" applyBorder="1"/>
    <xf numFmtId="0" fontId="11" fillId="0" borderId="3" xfId="0" applyFont="1" applyBorder="1" applyAlignment="1">
      <alignment horizontal="center"/>
    </xf>
    <xf numFmtId="2" fontId="12" fillId="2" borderId="1" xfId="0" applyNumberFormat="1" applyFont="1" applyFill="1" applyBorder="1"/>
    <xf numFmtId="0" fontId="11" fillId="0" borderId="3" xfId="0" applyFont="1" applyBorder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" xfId="0" applyFont="1" applyBorder="1"/>
    <xf numFmtId="2" fontId="11" fillId="2" borderId="1" xfId="0" applyNumberFormat="1" applyFont="1" applyFill="1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/>
    <xf numFmtId="0" fontId="13" fillId="0" borderId="6" xfId="0" applyFont="1" applyBorder="1"/>
    <xf numFmtId="0" fontId="3" fillId="0" borderId="7" xfId="0" applyFont="1" applyBorder="1"/>
    <xf numFmtId="0" fontId="13" fillId="0" borderId="1" xfId="0" applyFont="1" applyBorder="1" applyAlignment="1">
      <alignment horizontal="center"/>
    </xf>
    <xf numFmtId="0" fontId="16" fillId="0" borderId="0" xfId="0" applyFont="1"/>
    <xf numFmtId="167" fontId="17" fillId="0" borderId="0" xfId="0" applyNumberFormat="1" applyFont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167" fontId="19" fillId="3" borderId="7" xfId="0" applyNumberFormat="1" applyFont="1" applyFill="1" applyBorder="1"/>
    <xf numFmtId="167" fontId="19" fillId="3" borderId="12" xfId="0" applyNumberFormat="1" applyFont="1" applyFill="1" applyBorder="1" applyAlignment="1">
      <alignment horizontal="center"/>
    </xf>
    <xf numFmtId="167" fontId="19" fillId="3" borderId="12" xfId="0" applyNumberFormat="1" applyFont="1" applyFill="1" applyBorder="1"/>
    <xf numFmtId="0" fontId="14" fillId="4" borderId="6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167" fontId="19" fillId="4" borderId="7" xfId="0" applyNumberFormat="1" applyFont="1" applyFill="1" applyBorder="1"/>
    <xf numFmtId="167" fontId="19" fillId="4" borderId="12" xfId="0" applyNumberFormat="1" applyFont="1" applyFill="1" applyBorder="1" applyAlignment="1">
      <alignment horizontal="center"/>
    </xf>
    <xf numFmtId="167" fontId="19" fillId="4" borderId="12" xfId="0" applyNumberFormat="1" applyFont="1" applyFill="1" applyBorder="1"/>
    <xf numFmtId="0" fontId="4" fillId="0" borderId="0" xfId="0" applyFont="1"/>
    <xf numFmtId="166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2" fillId="5" borderId="8" xfId="0" applyFont="1" applyFill="1" applyBorder="1" applyAlignment="1">
      <alignment horizontal="center"/>
    </xf>
    <xf numFmtId="0" fontId="22" fillId="5" borderId="11" xfId="0" applyFont="1" applyFill="1" applyBorder="1" applyAlignment="1">
      <alignment horizontal="center"/>
    </xf>
    <xf numFmtId="0" fontId="21" fillId="5" borderId="19" xfId="0" applyFont="1" applyFill="1" applyBorder="1"/>
    <xf numFmtId="166" fontId="11" fillId="0" borderId="1" xfId="0" applyNumberFormat="1" applyFont="1" applyBorder="1" applyAlignment="1">
      <alignment horizontal="right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 textRotation="90"/>
    </xf>
    <xf numFmtId="0" fontId="4" fillId="3" borderId="14" xfId="0" applyFont="1" applyFill="1" applyBorder="1" applyAlignment="1">
      <alignment horizontal="center" vertical="center" textRotation="90"/>
    </xf>
    <xf numFmtId="0" fontId="4" fillId="3" borderId="15" xfId="0" applyFont="1" applyFill="1" applyBorder="1" applyAlignment="1">
      <alignment horizontal="center" vertical="center" textRotation="90"/>
    </xf>
    <xf numFmtId="0" fontId="15" fillId="4" borderId="13" xfId="0" applyFont="1" applyFill="1" applyBorder="1" applyAlignment="1">
      <alignment horizontal="center" vertical="center" textRotation="90"/>
    </xf>
    <xf numFmtId="0" fontId="15" fillId="4" borderId="14" xfId="0" applyFont="1" applyFill="1" applyBorder="1" applyAlignment="1">
      <alignment horizontal="center" vertical="center" textRotation="90"/>
    </xf>
    <xf numFmtId="0" fontId="15" fillId="4" borderId="15" xfId="0" applyFont="1" applyFill="1" applyBorder="1" applyAlignment="1">
      <alignment horizontal="center" vertical="center" textRotation="90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8" fillId="3" borderId="5" xfId="0" applyFont="1" applyFill="1" applyBorder="1" applyAlignment="1">
      <alignment horizontal="center" wrapText="1"/>
    </xf>
    <xf numFmtId="0" fontId="18" fillId="3" borderId="8" xfId="0" applyFont="1" applyFill="1" applyBorder="1" applyAlignment="1">
      <alignment horizontal="center" wrapText="1"/>
    </xf>
    <xf numFmtId="0" fontId="18" fillId="3" borderId="9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4" borderId="5" xfId="0" applyFont="1" applyFill="1" applyBorder="1" applyAlignment="1">
      <alignment horizontal="center" wrapText="1"/>
    </xf>
    <xf numFmtId="0" fontId="18" fillId="4" borderId="8" xfId="0" applyFont="1" applyFill="1" applyBorder="1" applyAlignment="1">
      <alignment horizontal="center" wrapText="1"/>
    </xf>
    <xf numFmtId="0" fontId="18" fillId="4" borderId="9" xfId="0" applyFont="1" applyFill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topLeftCell="B1" zoomScaleNormal="100" workbookViewId="0">
      <selection activeCell="D49" sqref="D49"/>
    </sheetView>
  </sheetViews>
  <sheetFormatPr defaultRowHeight="14.4" x14ac:dyDescent="0.3"/>
  <cols>
    <col min="2" max="2" width="27.33203125" customWidth="1"/>
    <col min="3" max="4" width="12.5546875" customWidth="1"/>
    <col min="5" max="5" width="17.33203125" customWidth="1"/>
    <col min="6" max="6" width="9" customWidth="1"/>
    <col min="7" max="7" width="35.88671875" customWidth="1"/>
    <col min="8" max="8" width="13.6640625" customWidth="1"/>
    <col min="9" max="9" width="12.109375" customWidth="1"/>
    <col min="10" max="10" width="10" customWidth="1"/>
    <col min="11" max="11" width="9.6640625" customWidth="1"/>
    <col min="14" max="14" width="28" customWidth="1"/>
    <col min="15" max="15" width="9.5546875" bestFit="1" customWidth="1"/>
    <col min="16" max="16" width="10.6640625" customWidth="1"/>
    <col min="17" max="17" width="13" customWidth="1"/>
  </cols>
  <sheetData>
    <row r="1" spans="1:13" ht="21" x14ac:dyDescent="0.4">
      <c r="A1" s="2"/>
      <c r="B1" s="80" t="s">
        <v>40</v>
      </c>
      <c r="C1" s="20"/>
      <c r="D1" s="20"/>
      <c r="E1" s="20"/>
      <c r="F1" s="20"/>
      <c r="G1" s="53" t="s">
        <v>20</v>
      </c>
      <c r="H1" s="20"/>
      <c r="I1" s="20"/>
      <c r="J1" s="20"/>
      <c r="K1" s="2"/>
    </row>
    <row r="2" spans="1:13" ht="21" x14ac:dyDescent="0.4">
      <c r="A2" s="2"/>
      <c r="B2" s="21"/>
      <c r="C2" s="20"/>
      <c r="D2" s="20"/>
      <c r="E2" s="20"/>
      <c r="F2" s="20"/>
      <c r="G2" s="54"/>
      <c r="H2" s="20"/>
      <c r="I2" s="20"/>
      <c r="J2" s="20"/>
      <c r="K2" s="2"/>
    </row>
    <row r="3" spans="1:13" ht="28.5" customHeight="1" x14ac:dyDescent="0.4">
      <c r="A3" s="2"/>
      <c r="B3" s="85" t="s">
        <v>0</v>
      </c>
      <c r="C3" s="86"/>
      <c r="D3" s="15">
        <f>'Tabella riepilogo'!C2</f>
        <v>6000</v>
      </c>
      <c r="E3" s="22"/>
      <c r="F3" s="23"/>
      <c r="G3" s="85" t="s">
        <v>0</v>
      </c>
      <c r="H3" s="86"/>
      <c r="I3" s="15">
        <f>D3</f>
        <v>6000</v>
      </c>
      <c r="J3" s="22"/>
      <c r="K3" s="3"/>
    </row>
    <row r="4" spans="1:13" ht="23.25" customHeight="1" x14ac:dyDescent="0.4">
      <c r="A4" s="2"/>
      <c r="B4" s="85" t="s">
        <v>1</v>
      </c>
      <c r="C4" s="86"/>
      <c r="D4" s="16">
        <f>'Tabella riepilogo'!C4</f>
        <v>6</v>
      </c>
      <c r="E4" s="22"/>
      <c r="F4" s="23"/>
      <c r="G4" s="85" t="s">
        <v>1</v>
      </c>
      <c r="H4" s="86"/>
      <c r="I4" s="16">
        <f>D4</f>
        <v>6</v>
      </c>
      <c r="J4" s="22"/>
      <c r="K4" s="3"/>
    </row>
    <row r="5" spans="1:13" ht="21" x14ac:dyDescent="0.4">
      <c r="A5" s="2"/>
      <c r="B5" s="22" t="s">
        <v>27</v>
      </c>
      <c r="C5" s="22"/>
      <c r="D5" s="22"/>
      <c r="E5" s="22"/>
      <c r="F5" s="23"/>
      <c r="G5" s="22" t="s">
        <v>27</v>
      </c>
      <c r="H5" s="24"/>
      <c r="I5" s="24"/>
      <c r="J5" s="24"/>
      <c r="K5" s="3"/>
    </row>
    <row r="6" spans="1:13" ht="21" x14ac:dyDescent="0.4">
      <c r="A6" s="2"/>
      <c r="B6" s="22" t="s">
        <v>2</v>
      </c>
      <c r="C6" s="25">
        <v>88.18</v>
      </c>
      <c r="D6" s="26" t="s">
        <v>3</v>
      </c>
      <c r="E6" s="27">
        <f>C6</f>
        <v>88.18</v>
      </c>
      <c r="F6" s="28"/>
      <c r="G6" s="22" t="s">
        <v>2</v>
      </c>
      <c r="H6" s="22">
        <v>72.384</v>
      </c>
      <c r="I6" s="26" t="s">
        <v>3</v>
      </c>
      <c r="J6" s="27">
        <f>H6</f>
        <v>72.384</v>
      </c>
      <c r="K6" s="4"/>
    </row>
    <row r="7" spans="1:13" ht="21" x14ac:dyDescent="0.4">
      <c r="A7" s="2"/>
      <c r="B7" s="22" t="s">
        <v>4</v>
      </c>
      <c r="C7" s="25">
        <v>15.87</v>
      </c>
      <c r="D7" s="26" t="s">
        <v>5</v>
      </c>
      <c r="E7" s="22"/>
      <c r="F7" s="23"/>
      <c r="G7" s="22" t="s">
        <v>4</v>
      </c>
      <c r="H7" s="29">
        <v>16.410900000000002</v>
      </c>
      <c r="I7" s="26" t="s">
        <v>5</v>
      </c>
      <c r="J7" s="22"/>
      <c r="K7" s="3"/>
    </row>
    <row r="8" spans="1:13" ht="21" x14ac:dyDescent="0.4">
      <c r="A8" s="2"/>
      <c r="B8" s="22" t="s">
        <v>6</v>
      </c>
      <c r="C8" s="30">
        <f>D4</f>
        <v>6</v>
      </c>
      <c r="D8" s="26" t="s">
        <v>12</v>
      </c>
      <c r="E8" s="27">
        <f>C7*C8</f>
        <v>95.22</v>
      </c>
      <c r="F8" s="28"/>
      <c r="G8" s="22" t="s">
        <v>6</v>
      </c>
      <c r="H8" s="31">
        <f>I4</f>
        <v>6</v>
      </c>
      <c r="I8" s="26" t="s">
        <v>12</v>
      </c>
      <c r="J8" s="27">
        <f>H7*H8</f>
        <v>98.465400000000017</v>
      </c>
      <c r="K8" s="4"/>
    </row>
    <row r="9" spans="1:13" ht="21" x14ac:dyDescent="0.4">
      <c r="A9" s="2"/>
      <c r="B9" s="22"/>
      <c r="C9" s="30"/>
      <c r="D9" s="26"/>
      <c r="E9" s="27"/>
      <c r="F9" s="28"/>
      <c r="G9" s="22"/>
      <c r="H9" s="31"/>
      <c r="I9" s="26"/>
      <c r="J9" s="27"/>
      <c r="K9" s="4"/>
    </row>
    <row r="10" spans="1:13" ht="21" x14ac:dyDescent="0.4">
      <c r="A10" s="2"/>
      <c r="B10" s="22" t="s">
        <v>7</v>
      </c>
      <c r="C10" s="84">
        <v>0.158</v>
      </c>
      <c r="D10" s="26" t="s">
        <v>8</v>
      </c>
      <c r="E10" s="33">
        <f>C10*D3</f>
        <v>948</v>
      </c>
      <c r="F10" s="34"/>
      <c r="G10" s="22" t="s">
        <v>7</v>
      </c>
      <c r="H10" s="35">
        <v>0.173842</v>
      </c>
      <c r="I10" s="26" t="s">
        <v>8</v>
      </c>
      <c r="J10" s="33">
        <f>H10*I3</f>
        <v>1043.0519999999999</v>
      </c>
      <c r="K10" s="5"/>
    </row>
    <row r="11" spans="1:13" ht="21" x14ac:dyDescent="0.4">
      <c r="A11" s="2"/>
      <c r="B11" s="22" t="s">
        <v>9</v>
      </c>
      <c r="C11" s="32">
        <v>2.2700000000000001E-2</v>
      </c>
      <c r="D11" s="26" t="s">
        <v>8</v>
      </c>
      <c r="E11" s="27">
        <f>IF(D4&lt;=3,(D3-1800)*C11,D3*C11)</f>
        <v>136.20000000000002</v>
      </c>
      <c r="F11" s="34"/>
      <c r="G11" s="36"/>
      <c r="H11" s="17"/>
      <c r="I11" s="37"/>
      <c r="J11" s="27"/>
      <c r="K11" s="5"/>
    </row>
    <row r="12" spans="1:13" ht="21" x14ac:dyDescent="0.4">
      <c r="A12" s="2"/>
      <c r="B12" s="22" t="s">
        <v>11</v>
      </c>
      <c r="C12" s="38">
        <v>0.1</v>
      </c>
      <c r="D12" s="22"/>
      <c r="E12" s="27">
        <f>(E6+E8+E10+E11)*10%</f>
        <v>126.76000000000002</v>
      </c>
      <c r="F12" s="34"/>
      <c r="G12" s="22" t="s">
        <v>9</v>
      </c>
      <c r="H12" s="35">
        <v>2.2700000000000001E-2</v>
      </c>
      <c r="I12" s="26" t="s">
        <v>8</v>
      </c>
      <c r="J12" s="27">
        <f>IF(I4&lt;=3,(I3-1800)*H12,I3*H12)</f>
        <v>136.20000000000002</v>
      </c>
      <c r="K12" s="5"/>
    </row>
    <row r="13" spans="1:13" ht="21" x14ac:dyDescent="0.4">
      <c r="A13" s="2"/>
      <c r="B13" s="39" t="s">
        <v>10</v>
      </c>
      <c r="C13" s="22"/>
      <c r="D13" s="26" t="s">
        <v>21</v>
      </c>
      <c r="E13" s="40">
        <f>SUM(E6:E12)</f>
        <v>1394.3600000000001</v>
      </c>
      <c r="F13" s="41"/>
      <c r="G13" s="22" t="s">
        <v>11</v>
      </c>
      <c r="H13" s="42">
        <v>0.1</v>
      </c>
      <c r="I13" s="22"/>
      <c r="J13" s="27">
        <f>(J6+J8+J10+J12)*10%</f>
        <v>135.01014000000001</v>
      </c>
      <c r="K13" s="6"/>
    </row>
    <row r="14" spans="1:13" ht="21" x14ac:dyDescent="0.4">
      <c r="A14" s="2"/>
      <c r="C14" s="20"/>
      <c r="D14" s="20"/>
      <c r="E14" s="20"/>
      <c r="F14" s="23"/>
      <c r="G14" s="39" t="s">
        <v>10</v>
      </c>
      <c r="H14" s="22"/>
      <c r="I14" s="26" t="s">
        <v>21</v>
      </c>
      <c r="J14" s="40">
        <f>SUM(J6:J13)</f>
        <v>1485.1115400000001</v>
      </c>
      <c r="K14" s="3"/>
      <c r="L14" s="1"/>
    </row>
    <row r="15" spans="1:13" ht="21" x14ac:dyDescent="0.4">
      <c r="A15" s="2"/>
      <c r="B15" s="20"/>
      <c r="C15" s="20"/>
      <c r="D15" s="20"/>
      <c r="E15" s="20"/>
      <c r="F15" s="28"/>
      <c r="G15" s="43"/>
      <c r="H15" s="23"/>
      <c r="I15" s="23"/>
      <c r="J15" s="44"/>
      <c r="K15" s="4"/>
    </row>
    <row r="16" spans="1:13" ht="21" x14ac:dyDescent="0.4">
      <c r="B16" s="20"/>
      <c r="C16" s="20"/>
      <c r="D16" s="20"/>
      <c r="E16" s="20"/>
      <c r="F16" s="28"/>
      <c r="G16" s="43"/>
      <c r="H16" s="23"/>
      <c r="I16" s="23"/>
      <c r="J16" s="44"/>
      <c r="K16" s="4"/>
      <c r="L16" s="2"/>
      <c r="M16" s="2"/>
    </row>
    <row r="17" spans="2:13" ht="21" x14ac:dyDescent="0.4">
      <c r="B17" s="20"/>
      <c r="C17" s="20"/>
      <c r="D17" s="20"/>
      <c r="E17" s="20"/>
      <c r="F17" s="28"/>
      <c r="G17" s="18" t="s">
        <v>0</v>
      </c>
      <c r="H17" s="19"/>
      <c r="I17" s="15">
        <f>D18</f>
        <v>6000</v>
      </c>
      <c r="J17" s="22"/>
      <c r="K17" s="4"/>
      <c r="L17" s="2"/>
      <c r="M17" s="2"/>
    </row>
    <row r="18" spans="2:13" ht="24" customHeight="1" x14ac:dyDescent="0.4">
      <c r="B18" s="85" t="s">
        <v>0</v>
      </c>
      <c r="C18" s="86"/>
      <c r="D18" s="15">
        <f>'Tabella riepilogo'!C2</f>
        <v>6000</v>
      </c>
      <c r="E18" s="22"/>
      <c r="F18" s="20"/>
      <c r="G18" s="18" t="s">
        <v>1</v>
      </c>
      <c r="H18" s="19"/>
      <c r="I18" s="16">
        <f>D19</f>
        <v>6</v>
      </c>
      <c r="J18" s="22"/>
      <c r="K18" s="2"/>
      <c r="L18" s="2"/>
      <c r="M18" s="2"/>
    </row>
    <row r="19" spans="2:13" ht="21.75" customHeight="1" x14ac:dyDescent="0.4">
      <c r="B19" s="85" t="s">
        <v>1</v>
      </c>
      <c r="C19" s="86"/>
      <c r="D19" s="16">
        <f>'Tabella riepilogo'!C4</f>
        <v>6</v>
      </c>
      <c r="E19" s="22"/>
      <c r="F19" s="20"/>
      <c r="G19" s="22" t="s">
        <v>28</v>
      </c>
      <c r="H19" s="22"/>
      <c r="I19" s="22"/>
      <c r="J19" s="22"/>
      <c r="K19" s="2"/>
      <c r="L19" s="2"/>
      <c r="M19" s="2"/>
    </row>
    <row r="20" spans="2:13" ht="21" x14ac:dyDescent="0.4">
      <c r="B20" s="22" t="s">
        <v>28</v>
      </c>
      <c r="C20" s="22"/>
      <c r="D20" s="22"/>
      <c r="E20" s="22"/>
      <c r="F20" s="23"/>
      <c r="G20" s="22" t="s">
        <v>2</v>
      </c>
      <c r="H20" s="22">
        <v>44.533999999999999</v>
      </c>
      <c r="I20" s="26" t="s">
        <v>3</v>
      </c>
      <c r="J20" s="27">
        <f>H20</f>
        <v>44.533999999999999</v>
      </c>
      <c r="K20" s="3"/>
      <c r="L20" s="2"/>
      <c r="M20" s="2"/>
    </row>
    <row r="21" spans="2:13" ht="21" x14ac:dyDescent="0.4">
      <c r="B21" s="22" t="s">
        <v>2</v>
      </c>
      <c r="C21" s="22">
        <v>60.33</v>
      </c>
      <c r="D21" s="26" t="s">
        <v>3</v>
      </c>
      <c r="E21" s="27">
        <f>C21</f>
        <v>60.33</v>
      </c>
      <c r="F21" s="23"/>
      <c r="G21" s="22" t="s">
        <v>4</v>
      </c>
      <c r="H21" s="45">
        <v>16.410900000000002</v>
      </c>
      <c r="I21" s="26" t="s">
        <v>5</v>
      </c>
      <c r="J21" s="22"/>
      <c r="K21" s="3"/>
      <c r="L21" s="2"/>
      <c r="M21" s="2"/>
    </row>
    <row r="22" spans="2:13" ht="21" x14ac:dyDescent="0.4">
      <c r="B22" s="22" t="s">
        <v>4</v>
      </c>
      <c r="C22" s="22">
        <v>21.69</v>
      </c>
      <c r="D22" s="26" t="s">
        <v>5</v>
      </c>
      <c r="E22" s="22"/>
      <c r="F22" s="23"/>
      <c r="G22" s="22" t="s">
        <v>6</v>
      </c>
      <c r="H22" s="31">
        <f>I18</f>
        <v>6</v>
      </c>
      <c r="I22" s="26" t="s">
        <v>12</v>
      </c>
      <c r="J22" s="27">
        <f>H21*H22</f>
        <v>98.465400000000017</v>
      </c>
      <c r="K22" s="3"/>
      <c r="L22" s="2"/>
      <c r="M22" s="2"/>
    </row>
    <row r="23" spans="2:13" ht="21" x14ac:dyDescent="0.4">
      <c r="B23" s="22" t="s">
        <v>6</v>
      </c>
      <c r="C23" s="31">
        <f>D19</f>
        <v>6</v>
      </c>
      <c r="D23" s="26" t="s">
        <v>12</v>
      </c>
      <c r="E23" s="27">
        <f>C22*C23</f>
        <v>130.14000000000001</v>
      </c>
      <c r="F23" s="28"/>
      <c r="G23" s="22"/>
      <c r="H23" s="31"/>
      <c r="I23" s="26"/>
      <c r="J23" s="27"/>
      <c r="K23" s="4"/>
      <c r="L23" s="2"/>
      <c r="M23" s="2"/>
    </row>
    <row r="24" spans="2:13" ht="21" x14ac:dyDescent="0.4">
      <c r="B24" s="26" t="s">
        <v>7</v>
      </c>
      <c r="C24" s="27"/>
      <c r="D24" s="26"/>
      <c r="E24" s="22"/>
      <c r="F24" s="23"/>
      <c r="G24" s="26" t="s">
        <v>7</v>
      </c>
      <c r="H24" s="27"/>
      <c r="I24" s="26"/>
      <c r="J24" s="22"/>
      <c r="K24" s="10"/>
      <c r="L24">
        <v>0</v>
      </c>
      <c r="M24" s="2"/>
    </row>
    <row r="25" spans="2:13" ht="21" x14ac:dyDescent="0.4">
      <c r="B25" s="46" t="s">
        <v>22</v>
      </c>
      <c r="C25" s="22">
        <v>0.17430000000000001</v>
      </c>
      <c r="D25" s="26" t="s">
        <v>8</v>
      </c>
      <c r="E25" s="27">
        <f>IF($D$18&gt;=$L25,$L25*$C25,$D$18*$C25)</f>
        <v>313.74</v>
      </c>
      <c r="F25" s="34"/>
      <c r="G25" s="22" t="s">
        <v>14</v>
      </c>
      <c r="H25" s="35">
        <v>0.191192</v>
      </c>
      <c r="I25" s="37" t="s">
        <v>15</v>
      </c>
      <c r="J25" s="27">
        <f>IF($I$17&gt;=$L25,$L25*$H25,$I$17*$H25)</f>
        <v>344.1456</v>
      </c>
      <c r="K25" s="10"/>
      <c r="L25">
        <v>1800</v>
      </c>
      <c r="M25" s="2"/>
    </row>
    <row r="26" spans="2:13" ht="21" x14ac:dyDescent="0.4">
      <c r="B26" s="22" t="s">
        <v>23</v>
      </c>
      <c r="C26" s="22">
        <v>0.19070000000000001</v>
      </c>
      <c r="D26" s="26" t="s">
        <v>8</v>
      </c>
      <c r="E26" s="27">
        <f>IF(AND($D$18&gt;$L25),($D$18-$L25)*$C26,0)</f>
        <v>800.94</v>
      </c>
      <c r="F26" s="34"/>
      <c r="G26" s="22" t="s">
        <v>16</v>
      </c>
      <c r="H26" s="35">
        <v>0.20832200000000001</v>
      </c>
      <c r="I26" s="37" t="s">
        <v>15</v>
      </c>
      <c r="J26" s="27">
        <f>IF(AND($L25&lt;=$I$17,$I$17&lt;$L26),($I$17-$L25)*$H26,IF($I$17&lt;$L25,0,($L26-$L25)*$H26))</f>
        <v>174.99048000000002</v>
      </c>
      <c r="K26" s="10"/>
      <c r="L26">
        <v>2640</v>
      </c>
      <c r="M26" s="2"/>
    </row>
    <row r="27" spans="2:13" ht="21" x14ac:dyDescent="0.4">
      <c r="B27" s="22" t="s">
        <v>9</v>
      </c>
      <c r="C27" s="22">
        <v>2.2700000000000001E-2</v>
      </c>
      <c r="D27" s="26" t="s">
        <v>8</v>
      </c>
      <c r="E27" s="27">
        <f>IF(D19&lt;=3,(D18-1800)*C27,D18*C27)</f>
        <v>136.20000000000002</v>
      </c>
      <c r="F27" s="23"/>
      <c r="G27" s="22" t="s">
        <v>17</v>
      </c>
      <c r="H27" s="35">
        <v>0.248142</v>
      </c>
      <c r="I27" s="37" t="s">
        <v>15</v>
      </c>
      <c r="J27" s="27">
        <f>IF(AND($L26&lt;=$I$17,$I$17&lt;$L27),($I$17-$L26)*$H27,IF($I$17&lt;$L26,0,($L27-$L26)*$H27))</f>
        <v>446.65559999999999</v>
      </c>
      <c r="K27" s="10"/>
      <c r="L27">
        <v>4440</v>
      </c>
      <c r="M27" s="2"/>
    </row>
    <row r="28" spans="2:13" ht="21" x14ac:dyDescent="0.4">
      <c r="B28" s="22" t="s">
        <v>11</v>
      </c>
      <c r="C28" s="42">
        <v>0.1</v>
      </c>
      <c r="D28" s="22"/>
      <c r="E28" s="47">
        <f>SUM(E21:E27)*10%</f>
        <v>144.13500000000002</v>
      </c>
      <c r="F28" s="23"/>
      <c r="G28" s="36" t="s">
        <v>18</v>
      </c>
      <c r="H28" s="35">
        <v>0.29081200000000001</v>
      </c>
      <c r="I28" s="37" t="s">
        <v>15</v>
      </c>
      <c r="J28" s="27">
        <f>IF(AND($I$17&gt;$L27),($I$17-$L27)*$H28,0)</f>
        <v>453.66672</v>
      </c>
      <c r="K28" s="10"/>
      <c r="L28">
        <v>4440</v>
      </c>
      <c r="M28" s="2"/>
    </row>
    <row r="29" spans="2:13" ht="21" x14ac:dyDescent="0.4">
      <c r="B29" s="39" t="s">
        <v>10</v>
      </c>
      <c r="C29" s="22"/>
      <c r="D29" s="26" t="s">
        <v>21</v>
      </c>
      <c r="E29" s="40">
        <f>SUM(E21:E28)</f>
        <v>1585.4850000000001</v>
      </c>
      <c r="F29" s="23"/>
      <c r="G29" s="22" t="s">
        <v>9</v>
      </c>
      <c r="H29" s="22">
        <v>2.2700000000000001E-2</v>
      </c>
      <c r="I29" s="26" t="s">
        <v>8</v>
      </c>
      <c r="J29" s="27">
        <f>IF(I18&lt;=3,(I17-1800)*H29,I17*H29)</f>
        <v>136.20000000000002</v>
      </c>
      <c r="K29" s="3"/>
      <c r="L29" s="2"/>
      <c r="M29" s="2"/>
    </row>
    <row r="30" spans="2:13" ht="21" x14ac:dyDescent="0.4">
      <c r="B30" s="20"/>
      <c r="C30" s="20"/>
      <c r="D30" s="20"/>
      <c r="E30" s="20"/>
      <c r="F30" s="23"/>
      <c r="G30" s="22" t="s">
        <v>11</v>
      </c>
      <c r="H30" s="42">
        <v>0.1</v>
      </c>
      <c r="I30" s="22"/>
      <c r="J30" s="27">
        <f>SUM(J20:J29)*H30</f>
        <v>169.86578</v>
      </c>
      <c r="K30" s="3"/>
      <c r="L30" s="2"/>
      <c r="M30" s="2"/>
    </row>
    <row r="31" spans="2:13" ht="21" x14ac:dyDescent="0.4">
      <c r="B31" s="20"/>
      <c r="C31" s="20"/>
      <c r="D31" s="20"/>
      <c r="E31" s="48"/>
      <c r="F31" s="28"/>
      <c r="G31" s="39" t="s">
        <v>10</v>
      </c>
      <c r="H31" s="22"/>
      <c r="I31" s="26" t="s">
        <v>21</v>
      </c>
      <c r="J31" s="40">
        <f>SUM(J20:J30)</f>
        <v>1868.52358</v>
      </c>
      <c r="K31" s="4"/>
      <c r="L31" s="2"/>
      <c r="M31" s="2"/>
    </row>
    <row r="32" spans="2:13" ht="21" x14ac:dyDescent="0.4">
      <c r="B32" s="20"/>
      <c r="C32" s="20"/>
      <c r="D32" s="20"/>
      <c r="E32" s="48"/>
      <c r="F32" s="28"/>
      <c r="G32" s="20"/>
      <c r="H32" s="20"/>
      <c r="I32" s="20"/>
      <c r="J32" s="20"/>
      <c r="K32" s="4"/>
      <c r="L32" s="2"/>
      <c r="M32" s="2"/>
    </row>
    <row r="33" spans="2:12" ht="18" x14ac:dyDescent="0.35">
      <c r="B33" s="20"/>
      <c r="C33" s="20"/>
      <c r="D33" s="20"/>
      <c r="E33" s="20"/>
      <c r="F33" s="28"/>
      <c r="G33" s="20"/>
      <c r="H33" s="20"/>
      <c r="I33" s="20"/>
      <c r="J33" s="20"/>
      <c r="K33" s="9"/>
    </row>
    <row r="34" spans="2:12" ht="18" x14ac:dyDescent="0.35">
      <c r="B34" s="18" t="s">
        <v>0</v>
      </c>
      <c r="C34" s="19"/>
      <c r="D34" s="15">
        <f>'Tabella riepilogo'!C2</f>
        <v>6000</v>
      </c>
      <c r="E34" s="22"/>
      <c r="F34" s="41"/>
      <c r="G34" s="85" t="s">
        <v>0</v>
      </c>
      <c r="H34" s="86"/>
      <c r="I34" s="15">
        <f>D34</f>
        <v>6000</v>
      </c>
      <c r="J34" s="22"/>
      <c r="K34" s="11"/>
    </row>
    <row r="35" spans="2:12" ht="18" x14ac:dyDescent="0.35">
      <c r="B35" s="18" t="s">
        <v>1</v>
      </c>
      <c r="C35" s="19"/>
      <c r="D35" s="16">
        <f>'Tabella riepilogo'!C4</f>
        <v>6</v>
      </c>
      <c r="E35" s="22"/>
      <c r="F35" s="49"/>
      <c r="G35" s="85" t="s">
        <v>1</v>
      </c>
      <c r="H35" s="86"/>
      <c r="I35" s="16">
        <f>D35</f>
        <v>6</v>
      </c>
      <c r="J35" s="22"/>
      <c r="K35" s="12"/>
    </row>
    <row r="36" spans="2:12" ht="18" x14ac:dyDescent="0.35">
      <c r="B36" s="55" t="s">
        <v>13</v>
      </c>
      <c r="C36" s="22"/>
      <c r="D36" s="22"/>
      <c r="E36" s="22"/>
      <c r="F36" s="20"/>
      <c r="G36" s="55" t="s">
        <v>13</v>
      </c>
      <c r="H36" s="22"/>
      <c r="I36" s="22"/>
      <c r="J36" s="22"/>
      <c r="K36" s="7"/>
    </row>
    <row r="37" spans="2:12" ht="18" x14ac:dyDescent="0.35">
      <c r="B37" s="22" t="s">
        <v>2</v>
      </c>
      <c r="C37" s="22">
        <v>42.78</v>
      </c>
      <c r="D37" s="26" t="s">
        <v>3</v>
      </c>
      <c r="E37" s="27">
        <f>C37</f>
        <v>42.78</v>
      </c>
      <c r="F37" s="23"/>
      <c r="G37" s="22" t="s">
        <v>2</v>
      </c>
      <c r="H37" s="27">
        <v>26.6508</v>
      </c>
      <c r="I37" s="50" t="s">
        <v>3</v>
      </c>
      <c r="J37" s="27">
        <f>H37</f>
        <v>26.6508</v>
      </c>
      <c r="K37" s="8"/>
    </row>
    <row r="38" spans="2:12" ht="18" x14ac:dyDescent="0.35">
      <c r="B38" s="22" t="s">
        <v>4</v>
      </c>
      <c r="C38" s="22">
        <v>10.050000000000001</v>
      </c>
      <c r="D38" s="26" t="s">
        <v>5</v>
      </c>
      <c r="E38" s="22"/>
      <c r="F38" s="23"/>
      <c r="G38" s="22" t="s">
        <v>4</v>
      </c>
      <c r="H38" s="22">
        <v>7.01</v>
      </c>
      <c r="I38" s="50" t="s">
        <v>5</v>
      </c>
      <c r="J38" s="22"/>
      <c r="K38" s="8"/>
    </row>
    <row r="39" spans="2:12" ht="18" x14ac:dyDescent="0.35">
      <c r="B39" s="22" t="s">
        <v>6</v>
      </c>
      <c r="C39" s="33">
        <f>D35</f>
        <v>6</v>
      </c>
      <c r="D39" s="26" t="s">
        <v>12</v>
      </c>
      <c r="E39" s="27">
        <f>C38*C39</f>
        <v>60.300000000000004</v>
      </c>
      <c r="F39" s="23"/>
      <c r="G39" s="22" t="s">
        <v>6</v>
      </c>
      <c r="H39" s="33">
        <f>I35</f>
        <v>6</v>
      </c>
      <c r="I39" s="50" t="s">
        <v>12</v>
      </c>
      <c r="J39" s="27">
        <f>H38*H39</f>
        <v>42.06</v>
      </c>
      <c r="K39" s="8"/>
    </row>
    <row r="40" spans="2:12" ht="18" x14ac:dyDescent="0.35">
      <c r="B40" s="26" t="s">
        <v>7</v>
      </c>
      <c r="C40" s="27"/>
      <c r="D40" s="26"/>
      <c r="E40" s="22"/>
      <c r="F40" s="28"/>
      <c r="G40" s="26" t="s">
        <v>7</v>
      </c>
      <c r="H40" s="27"/>
      <c r="I40" s="50"/>
      <c r="J40" s="22"/>
      <c r="K40" s="9"/>
      <c r="L40">
        <v>0</v>
      </c>
    </row>
    <row r="41" spans="2:12" ht="18" x14ac:dyDescent="0.35">
      <c r="B41" s="22" t="s">
        <v>22</v>
      </c>
      <c r="C41" s="22">
        <v>0.11210000000000001</v>
      </c>
      <c r="D41" s="26" t="s">
        <v>8</v>
      </c>
      <c r="E41" s="27">
        <f>IF($D$34&gt;=$L41,$L41*$C41,$D$34*$C41)</f>
        <v>201.78</v>
      </c>
      <c r="F41" s="34"/>
      <c r="G41" s="22" t="s">
        <v>22</v>
      </c>
      <c r="H41" s="22">
        <v>0.12609999999999999</v>
      </c>
      <c r="I41" s="50" t="s">
        <v>8</v>
      </c>
      <c r="J41" s="27">
        <f>IF($I$34&gt;=$L41,$L41*$H41,$I$34*$H41)</f>
        <v>226.98</v>
      </c>
      <c r="K41" s="10"/>
      <c r="L41">
        <v>1800</v>
      </c>
    </row>
    <row r="42" spans="2:12" ht="18" x14ac:dyDescent="0.35">
      <c r="B42" s="22" t="s">
        <v>24</v>
      </c>
      <c r="C42" s="22">
        <v>0.156</v>
      </c>
      <c r="D42" s="26" t="s">
        <v>8</v>
      </c>
      <c r="E42" s="27">
        <f>IF(AND($L41&lt;=$D$34,$D$34&lt;$L42),($D$34-$L41)*$C42,IF($D$34&lt;$L41,0,($L42-$L41)*$C42))</f>
        <v>131.04</v>
      </c>
      <c r="F42" s="34"/>
      <c r="G42" s="22" t="s">
        <v>24</v>
      </c>
      <c r="H42" s="22">
        <v>0.18579999999999999</v>
      </c>
      <c r="I42" s="50" t="s">
        <v>8</v>
      </c>
      <c r="J42" s="27">
        <f>IF(AND($L41&lt;=$I$34,$I$34&lt;$L42),($I$34-$L41)*$H42,IF($I$34&lt;$L41,0,($L42-$L41)*$H42))</f>
        <v>156.072</v>
      </c>
      <c r="K42" s="10"/>
      <c r="L42">
        <v>2640</v>
      </c>
    </row>
    <row r="43" spans="2:12" ht="18" x14ac:dyDescent="0.35">
      <c r="B43" s="22" t="s">
        <v>25</v>
      </c>
      <c r="C43" s="22">
        <v>0.2172</v>
      </c>
      <c r="D43" s="26" t="s">
        <v>8</v>
      </c>
      <c r="E43" s="27">
        <f>IF(AND($D$34&gt;$L42),($D$34-$L42)*$C43,0)</f>
        <v>729.79200000000003</v>
      </c>
      <c r="F43" s="34"/>
      <c r="G43" s="22" t="s">
        <v>26</v>
      </c>
      <c r="H43" s="22">
        <v>0.25540000000000002</v>
      </c>
      <c r="I43" s="50" t="s">
        <v>8</v>
      </c>
      <c r="J43" s="27">
        <f>IF(AND($L42&lt;=$I$34,$I$34&lt;$L43),($I$34-$L42)*$H43,IF($I$34&lt;$L42,0,($L43-$L42)*$H43))</f>
        <v>459.72</v>
      </c>
      <c r="K43" s="10"/>
      <c r="L43">
        <v>4440</v>
      </c>
    </row>
    <row r="44" spans="2:12" ht="18" x14ac:dyDescent="0.35">
      <c r="B44" s="22" t="s">
        <v>9</v>
      </c>
      <c r="C44" s="22">
        <v>2.2700000000000001E-2</v>
      </c>
      <c r="D44" s="26" t="s">
        <v>8</v>
      </c>
      <c r="E44" s="27">
        <f>IF(D35&lt;=3,(D34-1800)*C44,D34*C44)</f>
        <v>136.20000000000002</v>
      </c>
      <c r="F44" s="34"/>
      <c r="G44" s="22" t="s">
        <v>19</v>
      </c>
      <c r="H44" s="22">
        <v>0.3019</v>
      </c>
      <c r="I44" s="50" t="s">
        <v>8</v>
      </c>
      <c r="J44" s="27">
        <f>IF(AND($I$34&gt;$L43),($I$34-$L43)*$H44,0)</f>
        <v>470.964</v>
      </c>
      <c r="K44" s="10"/>
    </row>
    <row r="45" spans="2:12" ht="18" x14ac:dyDescent="0.35">
      <c r="B45" s="22" t="s">
        <v>11</v>
      </c>
      <c r="C45" s="42">
        <v>0.1</v>
      </c>
      <c r="D45" s="22"/>
      <c r="E45" s="27">
        <f>(E37+E39+E41+E42+E43+E44)*10%</f>
        <v>130.1892</v>
      </c>
      <c r="F45" s="34"/>
      <c r="G45" s="22" t="s">
        <v>9</v>
      </c>
      <c r="H45" s="22">
        <v>2.2700000000000001E-2</v>
      </c>
      <c r="I45" s="50" t="s">
        <v>8</v>
      </c>
      <c r="J45" s="56">
        <f>IF(I35&lt;=3,(I34-1800)*H45,I34*H45)</f>
        <v>136.20000000000002</v>
      </c>
      <c r="K45" s="10"/>
    </row>
    <row r="46" spans="2:12" ht="18" x14ac:dyDescent="0.35">
      <c r="B46" s="39" t="s">
        <v>10</v>
      </c>
      <c r="C46" s="22"/>
      <c r="D46" s="26" t="s">
        <v>21</v>
      </c>
      <c r="E46" s="51">
        <f>SUM(E37:E45)</f>
        <v>1432.0812000000001</v>
      </c>
      <c r="F46" s="34"/>
      <c r="G46" s="22" t="s">
        <v>11</v>
      </c>
      <c r="H46" s="42">
        <v>0.1</v>
      </c>
      <c r="I46" s="52"/>
      <c r="J46" s="27">
        <f>SUM(J37:J45)*H46</f>
        <v>151.86467999999999</v>
      </c>
      <c r="K46" s="10"/>
    </row>
    <row r="47" spans="2:12" ht="18" x14ac:dyDescent="0.35">
      <c r="B47" s="20"/>
      <c r="C47" s="20"/>
      <c r="D47" s="20"/>
      <c r="E47" s="20"/>
      <c r="F47" s="41"/>
      <c r="G47" s="39" t="s">
        <v>10</v>
      </c>
      <c r="H47" s="22"/>
      <c r="I47" s="50" t="s">
        <v>21</v>
      </c>
      <c r="J47" s="51">
        <f>SUM(J37:J46)</f>
        <v>1670.5114799999999</v>
      </c>
      <c r="K47" s="11"/>
    </row>
    <row r="48" spans="2:12" ht="18" x14ac:dyDescent="0.35">
      <c r="B48" s="20"/>
      <c r="C48" s="20"/>
      <c r="D48" s="20"/>
      <c r="E48" s="20"/>
      <c r="F48" s="28"/>
      <c r="G48" s="20"/>
      <c r="H48" s="20"/>
      <c r="I48" s="20"/>
      <c r="J48" s="20"/>
      <c r="K48" s="9"/>
    </row>
    <row r="49" spans="2:11" ht="18" x14ac:dyDescent="0.35">
      <c r="B49" s="20"/>
      <c r="C49" s="20"/>
      <c r="D49" s="20"/>
      <c r="E49" s="20"/>
      <c r="F49" s="28"/>
      <c r="G49" s="20"/>
      <c r="H49" s="20"/>
      <c r="I49" s="20"/>
      <c r="J49" s="20"/>
      <c r="K49" s="9"/>
    </row>
    <row r="50" spans="2:11" ht="18" x14ac:dyDescent="0.35">
      <c r="B50" s="20"/>
      <c r="C50" s="20"/>
      <c r="D50" s="20"/>
      <c r="E50" s="20"/>
      <c r="F50" s="20"/>
      <c r="G50" s="20"/>
      <c r="H50" s="20"/>
      <c r="I50" s="20"/>
      <c r="J50" s="20"/>
      <c r="K50" s="7"/>
    </row>
    <row r="51" spans="2:11" ht="18" x14ac:dyDescent="0.35">
      <c r="B51" s="20"/>
      <c r="C51" s="20"/>
      <c r="D51" s="20"/>
      <c r="E51" s="20"/>
      <c r="F51" s="20"/>
      <c r="G51" s="20"/>
      <c r="H51" s="20"/>
      <c r="I51" s="20"/>
      <c r="J51" s="20"/>
      <c r="K51" s="7"/>
    </row>
    <row r="52" spans="2:11" x14ac:dyDescent="0.3">
      <c r="B52" s="20"/>
      <c r="C52" s="20"/>
      <c r="D52" s="20"/>
      <c r="E52" s="20"/>
      <c r="F52" s="20"/>
      <c r="G52" s="20"/>
      <c r="H52" s="20"/>
      <c r="I52" s="20"/>
      <c r="J52" s="20"/>
    </row>
    <row r="53" spans="2:11" x14ac:dyDescent="0.3">
      <c r="B53" s="20"/>
      <c r="C53" s="20"/>
      <c r="D53" s="20"/>
      <c r="E53" s="20"/>
      <c r="F53" s="20"/>
      <c r="G53" s="20"/>
      <c r="H53" s="20"/>
      <c r="I53" s="20"/>
      <c r="J53" s="20"/>
    </row>
    <row r="54" spans="2:11" x14ac:dyDescent="0.3">
      <c r="B54" s="20"/>
      <c r="C54" s="20"/>
      <c r="D54" s="20"/>
      <c r="E54" s="20"/>
      <c r="F54" s="20"/>
      <c r="G54" s="20"/>
      <c r="H54" s="20"/>
      <c r="I54" s="20"/>
      <c r="J54" s="20"/>
    </row>
    <row r="55" spans="2:11" x14ac:dyDescent="0.3">
      <c r="B55" s="20"/>
      <c r="C55" s="20"/>
      <c r="D55" s="20"/>
      <c r="E55" s="20"/>
      <c r="F55" s="20"/>
      <c r="G55" s="20"/>
      <c r="H55" s="20"/>
      <c r="I55" s="20"/>
      <c r="J55" s="20"/>
    </row>
    <row r="56" spans="2:11" x14ac:dyDescent="0.3">
      <c r="B56" s="20"/>
      <c r="C56" s="20"/>
      <c r="D56" s="20"/>
      <c r="E56" s="20"/>
      <c r="F56" s="20"/>
      <c r="G56" s="20"/>
      <c r="H56" s="20"/>
      <c r="I56" s="20"/>
      <c r="J56" s="20"/>
    </row>
    <row r="57" spans="2:11" x14ac:dyDescent="0.3">
      <c r="B57" s="20"/>
      <c r="C57" s="20"/>
      <c r="D57" s="20"/>
      <c r="E57" s="20"/>
      <c r="F57" s="20"/>
      <c r="G57" s="20"/>
      <c r="H57" s="20"/>
      <c r="I57" s="20"/>
      <c r="J57" s="20"/>
    </row>
    <row r="58" spans="2:11" x14ac:dyDescent="0.3">
      <c r="B58" s="20"/>
      <c r="C58" s="20"/>
      <c r="D58" s="20"/>
      <c r="E58" s="20"/>
      <c r="F58" s="20"/>
      <c r="G58" s="20"/>
      <c r="H58" s="20"/>
      <c r="I58" s="20"/>
      <c r="J58" s="20"/>
    </row>
    <row r="59" spans="2:11" x14ac:dyDescent="0.3">
      <c r="B59" s="20"/>
      <c r="C59" s="20"/>
      <c r="D59" s="20"/>
      <c r="E59" s="20"/>
      <c r="F59" s="20"/>
      <c r="G59" s="20"/>
      <c r="H59" s="20"/>
      <c r="I59" s="20"/>
      <c r="J59" s="20"/>
    </row>
    <row r="60" spans="2:11" x14ac:dyDescent="0.3">
      <c r="B60" s="20"/>
      <c r="C60" s="20"/>
      <c r="D60" s="20"/>
      <c r="E60" s="20"/>
      <c r="F60" s="20"/>
      <c r="G60" s="20"/>
      <c r="H60" s="20"/>
      <c r="I60" s="20"/>
      <c r="J60" s="20"/>
    </row>
    <row r="61" spans="2:11" x14ac:dyDescent="0.3">
      <c r="B61" s="20"/>
      <c r="C61" s="20"/>
      <c r="D61" s="20"/>
      <c r="E61" s="20"/>
      <c r="F61" s="20"/>
      <c r="G61" s="20"/>
      <c r="H61" s="20"/>
      <c r="I61" s="20"/>
      <c r="J61" s="20"/>
    </row>
    <row r="62" spans="2:11" x14ac:dyDescent="0.3">
      <c r="B62" s="20"/>
      <c r="C62" s="20"/>
      <c r="D62" s="20"/>
      <c r="E62" s="20"/>
      <c r="F62" s="20"/>
      <c r="G62" s="20"/>
      <c r="H62" s="20"/>
      <c r="I62" s="20"/>
      <c r="J62" s="20"/>
    </row>
    <row r="63" spans="2:11" x14ac:dyDescent="0.3">
      <c r="B63" s="20"/>
      <c r="C63" s="20"/>
      <c r="D63" s="20"/>
      <c r="E63" s="20"/>
      <c r="F63" s="20"/>
      <c r="G63" s="20"/>
      <c r="H63" s="20"/>
      <c r="I63" s="20"/>
      <c r="J63" s="20"/>
    </row>
    <row r="64" spans="2:11" x14ac:dyDescent="0.3">
      <c r="B64" s="20"/>
      <c r="C64" s="20"/>
      <c r="D64" s="20"/>
      <c r="E64" s="20"/>
      <c r="F64" s="20"/>
      <c r="G64" s="20"/>
      <c r="H64" s="20"/>
      <c r="I64" s="20"/>
      <c r="J64" s="20"/>
    </row>
    <row r="65" spans="2:10" x14ac:dyDescent="0.3">
      <c r="B65" s="20"/>
      <c r="C65" s="20"/>
      <c r="D65" s="20"/>
      <c r="E65" s="20"/>
      <c r="F65" s="20"/>
      <c r="G65" s="20"/>
      <c r="H65" s="20"/>
      <c r="I65" s="20"/>
      <c r="J65" s="20"/>
    </row>
    <row r="66" spans="2:10" x14ac:dyDescent="0.3">
      <c r="B66" s="20"/>
      <c r="C66" s="20"/>
      <c r="D66" s="20"/>
      <c r="E66" s="20"/>
      <c r="F66" s="20"/>
      <c r="G66" s="20"/>
      <c r="H66" s="20"/>
      <c r="I66" s="20"/>
      <c r="J66" s="20"/>
    </row>
    <row r="67" spans="2:10" x14ac:dyDescent="0.3">
      <c r="B67" s="20"/>
      <c r="C67" s="20"/>
      <c r="D67" s="20"/>
      <c r="E67" s="20"/>
      <c r="F67" s="20"/>
      <c r="G67" s="20"/>
      <c r="H67" s="20"/>
      <c r="I67" s="20"/>
      <c r="J67" s="20"/>
    </row>
    <row r="68" spans="2:10" x14ac:dyDescent="0.3">
      <c r="B68" s="20"/>
      <c r="C68" s="20"/>
      <c r="D68" s="20"/>
      <c r="E68" s="20"/>
      <c r="F68" s="20"/>
      <c r="G68" s="20"/>
      <c r="H68" s="20"/>
      <c r="I68" s="20"/>
      <c r="J68" s="20"/>
    </row>
    <row r="69" spans="2:10" x14ac:dyDescent="0.3">
      <c r="B69" s="20"/>
      <c r="C69" s="20"/>
      <c r="D69" s="20"/>
      <c r="E69" s="20"/>
      <c r="F69" s="20"/>
      <c r="G69" s="20"/>
      <c r="H69" s="20"/>
      <c r="I69" s="20"/>
      <c r="J69" s="20"/>
    </row>
    <row r="70" spans="2:10" x14ac:dyDescent="0.3">
      <c r="B70" s="20"/>
      <c r="C70" s="20"/>
      <c r="D70" s="20"/>
      <c r="E70" s="20"/>
      <c r="F70" s="20"/>
      <c r="G70" s="20"/>
      <c r="H70" s="20"/>
      <c r="I70" s="20"/>
      <c r="J70" s="20"/>
    </row>
    <row r="71" spans="2:10" x14ac:dyDescent="0.3">
      <c r="B71" s="20"/>
      <c r="C71" s="20"/>
      <c r="D71" s="20"/>
      <c r="E71" s="20"/>
      <c r="F71" s="20"/>
      <c r="G71" s="20"/>
      <c r="H71" s="20"/>
      <c r="I71" s="20"/>
      <c r="J71" s="20"/>
    </row>
    <row r="72" spans="2:10" x14ac:dyDescent="0.3">
      <c r="B72" s="20"/>
      <c r="C72" s="20"/>
      <c r="D72" s="20"/>
      <c r="E72" s="20"/>
      <c r="F72" s="20"/>
      <c r="G72" s="20"/>
      <c r="H72" s="20"/>
      <c r="I72" s="20"/>
      <c r="J72" s="20"/>
    </row>
    <row r="73" spans="2:10" x14ac:dyDescent="0.3">
      <c r="B73" s="20"/>
      <c r="C73" s="20"/>
      <c r="D73" s="20"/>
      <c r="E73" s="20"/>
      <c r="F73" s="20"/>
      <c r="G73" s="20"/>
      <c r="H73" s="20"/>
      <c r="I73" s="20"/>
      <c r="J73" s="20"/>
    </row>
    <row r="74" spans="2:10" x14ac:dyDescent="0.3">
      <c r="B74" s="20"/>
      <c r="C74" s="20"/>
      <c r="D74" s="20"/>
      <c r="E74" s="20"/>
      <c r="F74" s="20"/>
      <c r="G74" s="20"/>
      <c r="H74" s="20"/>
      <c r="I74" s="20"/>
      <c r="J74" s="20"/>
    </row>
    <row r="75" spans="2:10" x14ac:dyDescent="0.3">
      <c r="B75" s="20"/>
      <c r="C75" s="20"/>
      <c r="D75" s="20"/>
      <c r="E75" s="20"/>
      <c r="F75" s="20"/>
      <c r="G75" s="20"/>
      <c r="H75" s="20"/>
      <c r="I75" s="20"/>
      <c r="J75" s="20"/>
    </row>
    <row r="76" spans="2:10" x14ac:dyDescent="0.3">
      <c r="B76" s="20"/>
      <c r="C76" s="20"/>
      <c r="D76" s="20"/>
      <c r="E76" s="20"/>
      <c r="F76" s="20"/>
      <c r="G76" s="20"/>
      <c r="H76" s="20"/>
      <c r="I76" s="20"/>
      <c r="J76" s="20"/>
    </row>
    <row r="77" spans="2:10" x14ac:dyDescent="0.3">
      <c r="B77" s="20"/>
      <c r="C77" s="20"/>
      <c r="D77" s="20"/>
      <c r="E77" s="20"/>
      <c r="F77" s="20"/>
      <c r="G77" s="20"/>
      <c r="H77" s="20"/>
      <c r="I77" s="20"/>
      <c r="J77" s="20"/>
    </row>
    <row r="78" spans="2:10" x14ac:dyDescent="0.3">
      <c r="B78" s="20"/>
      <c r="C78" s="20"/>
      <c r="D78" s="20"/>
      <c r="E78" s="20"/>
      <c r="F78" s="20"/>
      <c r="G78" s="20"/>
      <c r="H78" s="20"/>
      <c r="I78" s="20"/>
      <c r="J78" s="20"/>
    </row>
    <row r="79" spans="2:10" x14ac:dyDescent="0.3">
      <c r="B79" s="20"/>
      <c r="C79" s="20"/>
      <c r="D79" s="20"/>
      <c r="E79" s="20"/>
      <c r="F79" s="20"/>
      <c r="G79" s="20"/>
      <c r="H79" s="20"/>
      <c r="I79" s="20"/>
      <c r="J79" s="20"/>
    </row>
    <row r="80" spans="2:10" x14ac:dyDescent="0.3">
      <c r="B80" s="20"/>
      <c r="C80" s="20"/>
      <c r="D80" s="20"/>
      <c r="E80" s="20"/>
      <c r="F80" s="20"/>
      <c r="G80" s="20"/>
      <c r="H80" s="20"/>
      <c r="I80" s="20"/>
      <c r="J80" s="20"/>
    </row>
    <row r="81" spans="2:10" x14ac:dyDescent="0.3">
      <c r="B81" s="20"/>
      <c r="C81" s="20"/>
      <c r="D81" s="20"/>
      <c r="E81" s="20"/>
      <c r="F81" s="20"/>
      <c r="G81" s="20"/>
      <c r="H81" s="20"/>
      <c r="I81" s="20"/>
      <c r="J81" s="20"/>
    </row>
    <row r="82" spans="2:10" x14ac:dyDescent="0.3">
      <c r="B82" s="20"/>
      <c r="C82" s="20"/>
      <c r="D82" s="20"/>
      <c r="E82" s="20"/>
      <c r="F82" s="20"/>
      <c r="G82" s="20"/>
      <c r="H82" s="20"/>
      <c r="I82" s="20"/>
      <c r="J82" s="20"/>
    </row>
    <row r="83" spans="2:10" x14ac:dyDescent="0.3">
      <c r="B83" s="20"/>
      <c r="C83" s="20"/>
      <c r="D83" s="20"/>
      <c r="E83" s="20"/>
      <c r="F83" s="20"/>
      <c r="G83" s="20"/>
      <c r="H83" s="20"/>
      <c r="I83" s="20"/>
      <c r="J83" s="20"/>
    </row>
    <row r="84" spans="2:10" x14ac:dyDescent="0.3">
      <c r="B84" s="20"/>
      <c r="C84" s="20"/>
      <c r="D84" s="20"/>
      <c r="E84" s="20"/>
      <c r="F84" s="20"/>
      <c r="G84" s="20"/>
      <c r="H84" s="20"/>
      <c r="I84" s="20"/>
      <c r="J84" s="20"/>
    </row>
    <row r="85" spans="2:10" x14ac:dyDescent="0.3">
      <c r="B85" s="20"/>
      <c r="C85" s="20"/>
      <c r="D85" s="20"/>
      <c r="E85" s="20"/>
      <c r="F85" s="20"/>
      <c r="G85" s="20"/>
      <c r="H85" s="20"/>
      <c r="I85" s="20"/>
      <c r="J85" s="20"/>
    </row>
    <row r="86" spans="2:10" x14ac:dyDescent="0.3">
      <c r="B86" s="20"/>
      <c r="C86" s="20"/>
      <c r="D86" s="20"/>
      <c r="E86" s="20"/>
      <c r="F86" s="20"/>
      <c r="G86" s="20"/>
      <c r="H86" s="20"/>
      <c r="I86" s="20"/>
      <c r="J86" s="20"/>
    </row>
    <row r="87" spans="2:10" x14ac:dyDescent="0.3">
      <c r="B87" s="20"/>
      <c r="C87" s="20"/>
      <c r="D87" s="20"/>
      <c r="E87" s="20"/>
      <c r="F87" s="20"/>
      <c r="G87" s="20"/>
      <c r="H87" s="20"/>
      <c r="I87" s="20"/>
      <c r="J87" s="20"/>
    </row>
    <row r="88" spans="2:10" x14ac:dyDescent="0.3">
      <c r="B88" s="20"/>
      <c r="C88" s="20"/>
      <c r="D88" s="20"/>
      <c r="E88" s="20"/>
      <c r="F88" s="20"/>
      <c r="G88" s="20"/>
      <c r="H88" s="20"/>
      <c r="I88" s="20"/>
      <c r="J88" s="20"/>
    </row>
    <row r="89" spans="2:10" x14ac:dyDescent="0.3">
      <c r="B89" s="20"/>
      <c r="C89" s="20"/>
      <c r="D89" s="20"/>
      <c r="E89" s="20"/>
      <c r="F89" s="20"/>
      <c r="G89" s="20"/>
      <c r="H89" s="20"/>
      <c r="I89" s="20"/>
      <c r="J89" s="20"/>
    </row>
    <row r="90" spans="2:10" x14ac:dyDescent="0.3">
      <c r="B90" s="20"/>
      <c r="C90" s="20"/>
      <c r="D90" s="20"/>
      <c r="E90" s="20"/>
      <c r="F90" s="20"/>
      <c r="G90" s="20"/>
      <c r="H90" s="20"/>
      <c r="I90" s="20"/>
      <c r="J90" s="20"/>
    </row>
    <row r="91" spans="2:10" x14ac:dyDescent="0.3">
      <c r="B91" s="20"/>
      <c r="C91" s="20"/>
      <c r="D91" s="20"/>
      <c r="E91" s="20"/>
      <c r="F91" s="20"/>
      <c r="G91" s="20"/>
      <c r="H91" s="20"/>
      <c r="I91" s="20"/>
      <c r="J91" s="20"/>
    </row>
    <row r="92" spans="2:10" x14ac:dyDescent="0.3">
      <c r="B92" s="20"/>
      <c r="C92" s="20"/>
      <c r="D92" s="20"/>
      <c r="E92" s="20"/>
      <c r="F92" s="20"/>
      <c r="G92" s="20"/>
      <c r="H92" s="20"/>
      <c r="I92" s="20"/>
      <c r="J92" s="20"/>
    </row>
    <row r="93" spans="2:10" x14ac:dyDescent="0.3">
      <c r="B93" s="20"/>
      <c r="C93" s="20"/>
      <c r="D93" s="20"/>
      <c r="E93" s="20"/>
      <c r="F93" s="20"/>
      <c r="G93" s="20"/>
      <c r="H93" s="20"/>
      <c r="I93" s="20"/>
      <c r="J93" s="20"/>
    </row>
    <row r="94" spans="2:10" x14ac:dyDescent="0.3">
      <c r="B94" s="20"/>
      <c r="C94" s="20"/>
      <c r="D94" s="20"/>
      <c r="E94" s="20"/>
      <c r="F94" s="20"/>
      <c r="G94" s="20"/>
      <c r="H94" s="20"/>
      <c r="I94" s="20"/>
      <c r="J94" s="20"/>
    </row>
    <row r="95" spans="2:10" x14ac:dyDescent="0.3">
      <c r="B95" s="20"/>
      <c r="C95" s="20"/>
      <c r="D95" s="20"/>
      <c r="E95" s="20"/>
      <c r="F95" s="20"/>
      <c r="G95" s="20"/>
      <c r="H95" s="20"/>
      <c r="I95" s="20"/>
      <c r="J95" s="20"/>
    </row>
    <row r="96" spans="2:10" x14ac:dyDescent="0.3">
      <c r="B96" s="20"/>
      <c r="C96" s="20"/>
      <c r="D96" s="20"/>
      <c r="E96" s="20"/>
      <c r="F96" s="20"/>
      <c r="G96" s="20"/>
      <c r="H96" s="20"/>
      <c r="I96" s="20"/>
      <c r="J96" s="20"/>
    </row>
    <row r="97" spans="2:10" x14ac:dyDescent="0.3">
      <c r="B97" s="20"/>
      <c r="C97" s="20"/>
      <c r="D97" s="20"/>
      <c r="E97" s="20"/>
      <c r="F97" s="20"/>
      <c r="G97" s="20"/>
      <c r="H97" s="20"/>
      <c r="I97" s="20"/>
      <c r="J97" s="20"/>
    </row>
    <row r="98" spans="2:10" x14ac:dyDescent="0.3">
      <c r="B98" s="20"/>
      <c r="C98" s="20"/>
      <c r="D98" s="20"/>
      <c r="E98" s="20"/>
      <c r="F98" s="20"/>
      <c r="G98" s="20"/>
      <c r="H98" s="20"/>
      <c r="I98" s="20"/>
      <c r="J98" s="20"/>
    </row>
    <row r="99" spans="2:10" x14ac:dyDescent="0.3">
      <c r="B99" s="20"/>
      <c r="C99" s="20"/>
      <c r="D99" s="20"/>
      <c r="E99" s="20"/>
      <c r="F99" s="20"/>
      <c r="G99" s="20"/>
      <c r="H99" s="20"/>
      <c r="I99" s="20"/>
      <c r="J99" s="20"/>
    </row>
    <row r="100" spans="2:10" x14ac:dyDescent="0.3"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2:10" x14ac:dyDescent="0.3"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2:10" x14ac:dyDescent="0.3"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2:10" x14ac:dyDescent="0.3"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2:10" x14ac:dyDescent="0.3"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2:10" x14ac:dyDescent="0.3"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2:10" x14ac:dyDescent="0.3">
      <c r="B106" s="20"/>
      <c r="C106" s="20"/>
      <c r="D106" s="20"/>
      <c r="E106" s="20"/>
      <c r="F106" s="20"/>
      <c r="G106" s="20"/>
      <c r="H106" s="20"/>
      <c r="I106" s="20"/>
      <c r="J106" s="20"/>
    </row>
    <row r="107" spans="2:10" x14ac:dyDescent="0.3">
      <c r="B107" s="20"/>
      <c r="C107" s="20"/>
      <c r="D107" s="20"/>
      <c r="E107" s="20"/>
      <c r="F107" s="20"/>
      <c r="G107" s="20"/>
      <c r="H107" s="20"/>
      <c r="I107" s="20"/>
      <c r="J107" s="20"/>
    </row>
    <row r="108" spans="2:10" x14ac:dyDescent="0.3"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2:10" x14ac:dyDescent="0.3"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2:10" x14ac:dyDescent="0.3"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2:10" x14ac:dyDescent="0.3">
      <c r="B111" s="20"/>
      <c r="C111" s="20"/>
      <c r="D111" s="20"/>
      <c r="E111" s="20"/>
      <c r="F111" s="20"/>
      <c r="G111" s="20"/>
      <c r="H111" s="20"/>
      <c r="I111" s="20"/>
      <c r="J111" s="20"/>
    </row>
    <row r="112" spans="2:10" x14ac:dyDescent="0.3">
      <c r="B112" s="20"/>
      <c r="C112" s="20"/>
      <c r="D112" s="20"/>
      <c r="E112" s="20"/>
      <c r="F112" s="20"/>
      <c r="G112" s="20"/>
      <c r="H112" s="20"/>
      <c r="I112" s="20"/>
      <c r="J112" s="20"/>
    </row>
    <row r="113" spans="2:10" x14ac:dyDescent="0.3">
      <c r="B113" s="20"/>
      <c r="C113" s="20"/>
      <c r="D113" s="20"/>
      <c r="E113" s="20"/>
      <c r="F113" s="20"/>
      <c r="G113" s="20"/>
      <c r="H113" s="20"/>
      <c r="I113" s="20"/>
      <c r="J113" s="20"/>
    </row>
    <row r="114" spans="2:10" x14ac:dyDescent="0.3">
      <c r="B114" s="20"/>
      <c r="C114" s="20"/>
      <c r="D114" s="20"/>
      <c r="E114" s="20"/>
      <c r="F114" s="20"/>
      <c r="G114" s="20"/>
      <c r="H114" s="20"/>
      <c r="I114" s="20"/>
      <c r="J114" s="20"/>
    </row>
    <row r="115" spans="2:10" x14ac:dyDescent="0.3">
      <c r="B115" s="20"/>
      <c r="C115" s="20"/>
      <c r="D115" s="20"/>
      <c r="E115" s="20"/>
      <c r="F115" s="20"/>
      <c r="G115" s="20"/>
      <c r="H115" s="20"/>
      <c r="I115" s="20"/>
      <c r="J115" s="20"/>
    </row>
    <row r="116" spans="2:10" x14ac:dyDescent="0.3">
      <c r="B116" s="20"/>
      <c r="C116" s="20"/>
      <c r="D116" s="20"/>
      <c r="E116" s="20"/>
      <c r="F116" s="20"/>
      <c r="G116" s="20"/>
      <c r="H116" s="20"/>
      <c r="I116" s="20"/>
      <c r="J116" s="20"/>
    </row>
    <row r="117" spans="2:10" x14ac:dyDescent="0.3"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2:10" x14ac:dyDescent="0.3"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2:10" x14ac:dyDescent="0.3"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2:10" x14ac:dyDescent="0.3"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2:10" x14ac:dyDescent="0.3"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2:10" x14ac:dyDescent="0.3"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2:10" x14ac:dyDescent="0.3"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2:10" x14ac:dyDescent="0.3"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2:10" x14ac:dyDescent="0.3"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2:10" x14ac:dyDescent="0.3"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2:10" x14ac:dyDescent="0.3"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2:10" x14ac:dyDescent="0.3"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2:10" x14ac:dyDescent="0.3"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2:10" x14ac:dyDescent="0.3"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2:10" x14ac:dyDescent="0.3"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2:10" x14ac:dyDescent="0.3"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2:10" x14ac:dyDescent="0.3"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2:10" x14ac:dyDescent="0.3"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2:10" ht="15.6" x14ac:dyDescent="0.3">
      <c r="B135" s="13"/>
      <c r="C135" s="13"/>
      <c r="D135" s="13"/>
      <c r="E135" s="13"/>
      <c r="F135" s="13"/>
      <c r="G135" s="13"/>
      <c r="H135" s="13"/>
      <c r="I135" s="13"/>
      <c r="J135" s="13"/>
    </row>
    <row r="136" spans="2:10" ht="15.6" x14ac:dyDescent="0.3">
      <c r="B136" s="13"/>
      <c r="C136" s="13"/>
      <c r="D136" s="13"/>
      <c r="E136" s="13"/>
      <c r="F136" s="13"/>
      <c r="G136" s="13"/>
      <c r="H136" s="13"/>
      <c r="I136" s="13"/>
      <c r="J136" s="13"/>
    </row>
    <row r="137" spans="2:10" ht="15.6" x14ac:dyDescent="0.3">
      <c r="B137" s="13"/>
      <c r="C137" s="13"/>
      <c r="D137" s="13"/>
      <c r="E137" s="13"/>
      <c r="F137" s="13"/>
      <c r="G137" s="13"/>
      <c r="H137" s="13"/>
      <c r="I137" s="13"/>
      <c r="J137" s="13"/>
    </row>
    <row r="138" spans="2:10" ht="15.6" x14ac:dyDescent="0.3">
      <c r="B138" s="13"/>
      <c r="C138" s="13"/>
      <c r="D138" s="13"/>
      <c r="E138" s="13"/>
      <c r="F138" s="13"/>
      <c r="G138" s="13"/>
      <c r="H138" s="13"/>
      <c r="I138" s="13"/>
      <c r="J138" s="13"/>
    </row>
    <row r="139" spans="2:10" ht="15.6" x14ac:dyDescent="0.3">
      <c r="B139" s="13"/>
      <c r="C139" s="13"/>
      <c r="D139" s="13"/>
      <c r="E139" s="13"/>
      <c r="F139" s="13"/>
      <c r="G139" s="13"/>
      <c r="H139" s="13"/>
      <c r="I139" s="13"/>
      <c r="J139" s="13"/>
    </row>
    <row r="140" spans="2:10" ht="15.6" x14ac:dyDescent="0.3">
      <c r="B140" s="13"/>
      <c r="C140" s="13"/>
      <c r="D140" s="13"/>
      <c r="E140" s="13"/>
      <c r="F140" s="13"/>
      <c r="G140" s="13"/>
      <c r="H140" s="13"/>
      <c r="I140" s="13"/>
      <c r="J140" s="13"/>
    </row>
    <row r="141" spans="2:10" ht="15.6" x14ac:dyDescent="0.3">
      <c r="B141" s="13"/>
      <c r="C141" s="13"/>
      <c r="D141" s="13"/>
      <c r="E141" s="13"/>
      <c r="F141" s="13"/>
      <c r="G141" s="13"/>
      <c r="H141" s="13"/>
      <c r="I141" s="13"/>
      <c r="J141" s="13"/>
    </row>
    <row r="142" spans="2:10" ht="15.6" x14ac:dyDescent="0.3">
      <c r="B142" s="13"/>
      <c r="C142" s="13"/>
      <c r="D142" s="13"/>
      <c r="E142" s="13"/>
      <c r="F142" s="13"/>
      <c r="G142" s="13"/>
      <c r="H142" s="13"/>
      <c r="I142" s="13"/>
      <c r="J142" s="13"/>
    </row>
    <row r="143" spans="2:10" ht="15.6" x14ac:dyDescent="0.3">
      <c r="B143" s="13"/>
      <c r="C143" s="13"/>
      <c r="D143" s="13"/>
      <c r="E143" s="13"/>
      <c r="F143" s="13"/>
      <c r="G143" s="13"/>
      <c r="H143" s="13"/>
      <c r="I143" s="13"/>
      <c r="J143" s="13"/>
    </row>
    <row r="144" spans="2:10" ht="15.6" x14ac:dyDescent="0.3">
      <c r="B144" s="13"/>
      <c r="C144" s="13"/>
      <c r="D144" s="13"/>
      <c r="E144" s="13"/>
      <c r="F144" s="13"/>
      <c r="G144" s="13"/>
      <c r="H144" s="13"/>
      <c r="I144" s="13"/>
      <c r="J144" s="13"/>
    </row>
    <row r="145" spans="2:10" ht="15.6" x14ac:dyDescent="0.3">
      <c r="B145" s="13"/>
      <c r="C145" s="13"/>
      <c r="D145" s="13"/>
      <c r="E145" s="13"/>
      <c r="F145" s="13"/>
      <c r="G145" s="13"/>
      <c r="H145" s="13"/>
      <c r="I145" s="13"/>
      <c r="J145" s="13"/>
    </row>
    <row r="146" spans="2:10" ht="15.6" x14ac:dyDescent="0.3">
      <c r="B146" s="13"/>
      <c r="C146" s="13"/>
      <c r="D146" s="13"/>
      <c r="E146" s="13"/>
      <c r="F146" s="13"/>
      <c r="G146" s="13"/>
      <c r="H146" s="13"/>
      <c r="I146" s="13"/>
      <c r="J146" s="13"/>
    </row>
    <row r="147" spans="2:10" ht="15.6" x14ac:dyDescent="0.3">
      <c r="B147" s="13"/>
      <c r="C147" s="13"/>
      <c r="D147" s="13"/>
      <c r="E147" s="13"/>
      <c r="F147" s="13"/>
      <c r="G147" s="13"/>
      <c r="H147" s="13"/>
      <c r="I147" s="13"/>
      <c r="J147" s="13"/>
    </row>
    <row r="148" spans="2:10" ht="15.6" x14ac:dyDescent="0.3">
      <c r="B148" s="13"/>
      <c r="C148" s="13"/>
      <c r="D148" s="13"/>
      <c r="E148" s="13"/>
      <c r="F148" s="13"/>
      <c r="G148" s="13"/>
      <c r="H148" s="13"/>
      <c r="I148" s="13"/>
      <c r="J148" s="13"/>
    </row>
    <row r="149" spans="2:10" ht="15.6" x14ac:dyDescent="0.3">
      <c r="B149" s="13"/>
      <c r="C149" s="13"/>
      <c r="D149" s="13"/>
      <c r="E149" s="13"/>
      <c r="F149" s="13"/>
      <c r="G149" s="13"/>
      <c r="H149" s="13"/>
      <c r="I149" s="13"/>
      <c r="J149" s="13"/>
    </row>
    <row r="150" spans="2:10" ht="15.6" x14ac:dyDescent="0.3">
      <c r="B150" s="13"/>
      <c r="C150" s="13"/>
      <c r="D150" s="13"/>
      <c r="E150" s="13"/>
      <c r="F150" s="13"/>
      <c r="G150" s="13"/>
      <c r="H150" s="13"/>
      <c r="I150" s="13"/>
      <c r="J150" s="13"/>
    </row>
    <row r="151" spans="2:10" ht="15.6" x14ac:dyDescent="0.3">
      <c r="B151" s="13"/>
      <c r="C151" s="13"/>
      <c r="D151" s="13"/>
      <c r="E151" s="13"/>
      <c r="F151" s="13"/>
      <c r="G151" s="13"/>
      <c r="H151" s="13"/>
      <c r="I151" s="13"/>
      <c r="J151" s="13"/>
    </row>
    <row r="152" spans="2:10" ht="15.6" x14ac:dyDescent="0.3">
      <c r="B152" s="13"/>
      <c r="C152" s="13"/>
      <c r="D152" s="13"/>
      <c r="E152" s="13"/>
      <c r="F152" s="13"/>
      <c r="G152" s="13"/>
      <c r="H152" s="13"/>
      <c r="I152" s="13"/>
      <c r="J152" s="13"/>
    </row>
    <row r="153" spans="2:10" ht="15.6" x14ac:dyDescent="0.3">
      <c r="B153" s="13"/>
      <c r="C153" s="13"/>
      <c r="D153" s="13"/>
      <c r="E153" s="13"/>
      <c r="F153" s="13"/>
      <c r="G153" s="13"/>
      <c r="H153" s="13"/>
      <c r="I153" s="13"/>
      <c r="J153" s="13"/>
    </row>
    <row r="154" spans="2:10" ht="15.6" x14ac:dyDescent="0.3">
      <c r="B154" s="13"/>
      <c r="C154" s="13"/>
      <c r="D154" s="13"/>
      <c r="E154" s="13"/>
      <c r="F154" s="13"/>
      <c r="G154" s="13"/>
      <c r="H154" s="13"/>
      <c r="I154" s="13"/>
      <c r="J154" s="13"/>
    </row>
    <row r="155" spans="2:10" ht="15.6" x14ac:dyDescent="0.3">
      <c r="B155" s="13"/>
      <c r="C155" s="13"/>
      <c r="D155" s="13"/>
      <c r="E155" s="13"/>
      <c r="F155" s="13"/>
      <c r="G155" s="13"/>
      <c r="H155" s="13"/>
      <c r="I155" s="13"/>
      <c r="J155" s="13"/>
    </row>
    <row r="156" spans="2:10" ht="15.6" x14ac:dyDescent="0.3">
      <c r="B156" s="13"/>
      <c r="C156" s="13"/>
      <c r="D156" s="13"/>
      <c r="E156" s="13"/>
      <c r="F156" s="13"/>
      <c r="G156" s="13"/>
      <c r="H156" s="13"/>
      <c r="I156" s="13"/>
      <c r="J156" s="13"/>
    </row>
    <row r="157" spans="2:10" ht="15.6" x14ac:dyDescent="0.3">
      <c r="B157" s="13"/>
      <c r="C157" s="13"/>
      <c r="D157" s="13"/>
      <c r="E157" s="13"/>
      <c r="F157" s="13"/>
      <c r="G157" s="13"/>
      <c r="H157" s="13"/>
      <c r="I157" s="13"/>
      <c r="J157" s="13"/>
    </row>
    <row r="158" spans="2:10" ht="15.6" x14ac:dyDescent="0.3">
      <c r="B158" s="13"/>
      <c r="C158" s="13"/>
      <c r="D158" s="13"/>
      <c r="E158" s="13"/>
      <c r="F158" s="13"/>
      <c r="G158" s="13"/>
      <c r="H158" s="13"/>
      <c r="I158" s="13"/>
      <c r="J158" s="13"/>
    </row>
    <row r="159" spans="2:10" ht="15.6" x14ac:dyDescent="0.3">
      <c r="B159" s="13"/>
      <c r="C159" s="13"/>
      <c r="D159" s="13"/>
      <c r="E159" s="13"/>
      <c r="F159" s="13"/>
      <c r="G159" s="13"/>
      <c r="H159" s="13"/>
      <c r="I159" s="13"/>
      <c r="J159" s="13"/>
    </row>
  </sheetData>
  <sheetProtection selectLockedCells="1" selectUnlockedCells="1"/>
  <mergeCells count="8">
    <mergeCell ref="G34:H34"/>
    <mergeCell ref="G35:H35"/>
    <mergeCell ref="B3:C3"/>
    <mergeCell ref="B4:C4"/>
    <mergeCell ref="B18:C18"/>
    <mergeCell ref="B19:C19"/>
    <mergeCell ref="G3:H3"/>
    <mergeCell ref="G4:H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G16" sqref="G16"/>
    </sheetView>
  </sheetViews>
  <sheetFormatPr defaultRowHeight="14.4" x14ac:dyDescent="0.3"/>
  <cols>
    <col min="1" max="1" width="17.6640625" customWidth="1"/>
    <col min="2" max="2" width="16" customWidth="1"/>
    <col min="3" max="3" width="15.5546875" bestFit="1" customWidth="1"/>
    <col min="4" max="4" width="16.44140625" customWidth="1"/>
  </cols>
  <sheetData>
    <row r="1" spans="1:6" ht="38.25" customHeight="1" thickBot="1" x14ac:dyDescent="0.4">
      <c r="A1" s="87" t="s">
        <v>41</v>
      </c>
      <c r="B1" s="88"/>
      <c r="C1" s="88"/>
      <c r="D1" s="88"/>
      <c r="E1" s="88"/>
      <c r="F1" s="89"/>
    </row>
    <row r="2" spans="1:6" ht="26.4" thickBot="1" x14ac:dyDescent="0.55000000000000004">
      <c r="A2" s="83" t="s">
        <v>33</v>
      </c>
      <c r="B2" s="60" t="s">
        <v>34</v>
      </c>
      <c r="C2" s="81">
        <v>6000</v>
      </c>
      <c r="D2" s="96" t="s">
        <v>32</v>
      </c>
      <c r="E2" s="96"/>
      <c r="F2" s="97"/>
    </row>
    <row r="3" spans="1:6" ht="26.4" thickBot="1" x14ac:dyDescent="0.55000000000000004">
      <c r="B3" s="61"/>
      <c r="C3" s="63"/>
      <c r="D3" s="98"/>
      <c r="E3" s="98"/>
      <c r="F3" s="99"/>
    </row>
    <row r="4" spans="1:6" ht="26.4" thickBot="1" x14ac:dyDescent="0.55000000000000004">
      <c r="A4" s="83" t="s">
        <v>33</v>
      </c>
      <c r="B4" s="62" t="s">
        <v>12</v>
      </c>
      <c r="C4" s="82">
        <v>6</v>
      </c>
      <c r="D4" s="103" t="s">
        <v>6</v>
      </c>
      <c r="E4" s="104"/>
      <c r="F4" s="105"/>
    </row>
    <row r="5" spans="1:6" ht="26.4" thickBot="1" x14ac:dyDescent="0.55000000000000004">
      <c r="B5" s="57"/>
      <c r="C5" s="57"/>
      <c r="D5" s="59"/>
      <c r="E5" s="58"/>
      <c r="F5" s="58"/>
    </row>
    <row r="6" spans="1:6" ht="33.75" customHeight="1" x14ac:dyDescent="0.3">
      <c r="A6" s="90">
        <v>2016</v>
      </c>
      <c r="B6" s="100" t="s">
        <v>39</v>
      </c>
      <c r="C6" s="101"/>
      <c r="D6" s="102"/>
    </row>
    <row r="7" spans="1:6" ht="25.8" x14ac:dyDescent="0.5">
      <c r="A7" s="91"/>
      <c r="B7" s="66" t="s">
        <v>29</v>
      </c>
      <c r="C7" s="67" t="s">
        <v>30</v>
      </c>
      <c r="D7" s="68" t="s">
        <v>31</v>
      </c>
    </row>
    <row r="8" spans="1:6" ht="24" thickBot="1" x14ac:dyDescent="0.5">
      <c r="A8" s="92"/>
      <c r="B8" s="69">
        <f>Calcolo!E13</f>
        <v>1394.3600000000001</v>
      </c>
      <c r="C8" s="70" t="str">
        <f>IF(C4&lt;=3,Calcolo!E46,"N.A.")</f>
        <v>N.A.</v>
      </c>
      <c r="D8" s="71">
        <f>Calcolo!E29</f>
        <v>1585.4850000000001</v>
      </c>
      <c r="E8" t="s">
        <v>36</v>
      </c>
    </row>
    <row r="9" spans="1:6" x14ac:dyDescent="0.3">
      <c r="E9" t="s">
        <v>37</v>
      </c>
    </row>
    <row r="10" spans="1:6" ht="18" x14ac:dyDescent="0.35">
      <c r="A10" s="78" t="s">
        <v>8</v>
      </c>
      <c r="B10" s="79">
        <f>B8/$C$2</f>
        <v>0.23239333333333337</v>
      </c>
      <c r="C10" s="79" t="str">
        <f>IF(C4&lt;=3,C8/C2,"N.A.")</f>
        <v>N.A.</v>
      </c>
      <c r="D10" s="79">
        <f>D8/$C$2</f>
        <v>0.26424750000000002</v>
      </c>
    </row>
    <row r="11" spans="1:6" ht="18" x14ac:dyDescent="0.35">
      <c r="A11" s="64" t="s">
        <v>35</v>
      </c>
      <c r="B11" s="65">
        <f>B8-B15</f>
        <v>-90.751539999999977</v>
      </c>
      <c r="C11" s="65" t="str">
        <f>IF(C4&lt;=3,C8-C15,"N.A")</f>
        <v>N.A</v>
      </c>
      <c r="D11" s="65">
        <f>D8-D15</f>
        <v>-283.03857999999991</v>
      </c>
    </row>
    <row r="12" spans="1:6" ht="15" thickBot="1" x14ac:dyDescent="0.35"/>
    <row r="13" spans="1:6" ht="35.25" customHeight="1" x14ac:dyDescent="0.3">
      <c r="A13" s="93">
        <v>2015</v>
      </c>
      <c r="B13" s="106" t="s">
        <v>38</v>
      </c>
      <c r="C13" s="107"/>
      <c r="D13" s="108"/>
    </row>
    <row r="14" spans="1:6" ht="25.8" x14ac:dyDescent="0.5">
      <c r="A14" s="94"/>
      <c r="B14" s="72" t="s">
        <v>29</v>
      </c>
      <c r="C14" s="73" t="s">
        <v>30</v>
      </c>
      <c r="D14" s="74" t="s">
        <v>31</v>
      </c>
    </row>
    <row r="15" spans="1:6" ht="24" thickBot="1" x14ac:dyDescent="0.5">
      <c r="A15" s="95"/>
      <c r="B15" s="75">
        <f>Calcolo!J14</f>
        <v>1485.1115400000001</v>
      </c>
      <c r="C15" s="76" t="str">
        <f>IF(C4&lt;=3,Calcolo!J47,"N.A.")</f>
        <v>N.A.</v>
      </c>
      <c r="D15" s="77">
        <f>Calcolo!J31</f>
        <v>1868.52358</v>
      </c>
    </row>
    <row r="17" spans="1:4" ht="18" x14ac:dyDescent="0.35">
      <c r="A17" s="78" t="s">
        <v>8</v>
      </c>
      <c r="B17" s="79">
        <f>B15/$C$2</f>
        <v>0.24751859000000001</v>
      </c>
      <c r="C17" s="79" t="str">
        <f>IF(C4&lt;=3,C15/C2,"N.A.")</f>
        <v>N.A.</v>
      </c>
      <c r="D17" s="79">
        <f>D15/$C$2</f>
        <v>0.31142059666666666</v>
      </c>
    </row>
    <row r="20" spans="1:4" x14ac:dyDescent="0.3">
      <c r="A20" s="20"/>
    </row>
  </sheetData>
  <mergeCells count="7">
    <mergeCell ref="A1:F1"/>
    <mergeCell ref="A6:A8"/>
    <mergeCell ref="A13:A15"/>
    <mergeCell ref="D2:F3"/>
    <mergeCell ref="B6:D6"/>
    <mergeCell ref="D4:F4"/>
    <mergeCell ref="B13:D13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Calcolo</vt:lpstr>
      <vt:lpstr>Tabella riepilogo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Francesca Linfozzi</dc:creator>
  <cp:lastModifiedBy>Claudio</cp:lastModifiedBy>
  <cp:lastPrinted>2016-01-18T15:49:31Z</cp:lastPrinted>
  <dcterms:created xsi:type="dcterms:W3CDTF">2016-01-14T09:45:54Z</dcterms:created>
  <dcterms:modified xsi:type="dcterms:W3CDTF">2017-02-12T10:01:10Z</dcterms:modified>
</cp:coreProperties>
</file>